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00" activeTab="0"/>
  </bookViews>
  <sheets>
    <sheet name="Invest" sheetId="1" r:id="rId1"/>
  </sheets>
  <externalReferences>
    <externalReference r:id="rId4"/>
  </externalReferences>
  <definedNames>
    <definedName name="_xlnm.Print_Area" localSheetId="0">'Invest'!$A$1:$N$185</definedName>
  </definedNames>
  <calcPr fullCalcOnLoad="1"/>
</workbook>
</file>

<file path=xl/sharedStrings.xml><?xml version="1.0" encoding="utf-8"?>
<sst xmlns="http://schemas.openxmlformats.org/spreadsheetml/2006/main" count="301" uniqueCount="45">
  <si>
    <t>سندات</t>
  </si>
  <si>
    <t>خارجي</t>
  </si>
  <si>
    <t>داخلي</t>
  </si>
  <si>
    <t>طويلة اجل</t>
  </si>
  <si>
    <t>قصيرة اجل</t>
  </si>
  <si>
    <t xml:space="preserve">ترست </t>
  </si>
  <si>
    <t xml:space="preserve">الشركة </t>
  </si>
  <si>
    <t xml:space="preserve">استثمارات عقارية  </t>
  </si>
  <si>
    <t xml:space="preserve">ودائع بنكية </t>
  </si>
  <si>
    <t xml:space="preserve">أخرى </t>
  </si>
  <si>
    <t xml:space="preserve">الوطنية </t>
  </si>
  <si>
    <t xml:space="preserve">العالمية </t>
  </si>
  <si>
    <t>فلسطين</t>
  </si>
  <si>
    <t xml:space="preserve">المجموع </t>
  </si>
  <si>
    <t xml:space="preserve">اسهم </t>
  </si>
  <si>
    <t>العملة: (دولار امريكي)</t>
  </si>
  <si>
    <t>Currency: (US Dollar)</t>
  </si>
  <si>
    <t>الاستثمارات</t>
  </si>
  <si>
    <t>Investments</t>
  </si>
  <si>
    <t>الاهلية</t>
  </si>
  <si>
    <t>المجموع</t>
  </si>
  <si>
    <t>تمكين</t>
  </si>
  <si>
    <t>*Statistics not included financial statement of the  Ahleia Insurance Group</t>
  </si>
  <si>
    <t xml:space="preserve">* الاحصائيات لا تشمل البيانات المالية لشركة المجموعه الاهلية للتامين </t>
  </si>
  <si>
    <t xml:space="preserve">Analysis of investments &amp; technical reserves as it is on 31/03/2021 :-    </t>
  </si>
  <si>
    <t>تحليل الاستثمارات والاحتياطيات الفنية كما في 31/03/2021*</t>
  </si>
  <si>
    <t>تحليل الاستثمارات والاحتياطيات الفنية كما في 30/06/2021 :- *</t>
  </si>
  <si>
    <t xml:space="preserve">Analysis of investments &amp; technical reserves as it is on 30/06/2021 :- * </t>
  </si>
  <si>
    <t>تحليل الاستثمارات والاحتياطيات الفنية كما في 30/09/2021 :- *</t>
  </si>
  <si>
    <t>Analysis of investments &amp; technical reserves as it is on 30/09/2021 :-   *</t>
  </si>
  <si>
    <t>استثمارات عقارية</t>
  </si>
  <si>
    <t xml:space="preserve">الاستثمارات </t>
  </si>
  <si>
    <t xml:space="preserve">Investments </t>
  </si>
  <si>
    <t>موجودات مالية بالقيمة العادلة</t>
  </si>
  <si>
    <t>موجودات مالية بالكلفة المطفأة</t>
  </si>
  <si>
    <t>ودائع بنكية</t>
  </si>
  <si>
    <t>إستثمار محلي</t>
  </si>
  <si>
    <t>إستثمار خارجي</t>
  </si>
  <si>
    <t>تحليل الاستثمارات كما في :-</t>
  </si>
  <si>
    <t>Analysis of investments as it is on:-</t>
  </si>
  <si>
    <t>*** Statistics not included financial statement of the  American Life Insurance Company- ALICO</t>
  </si>
  <si>
    <t>***الاحصائيات لا تشمل البيانات المالية للشركة الأمريكية للتأمين على الحياة- اليكو</t>
  </si>
  <si>
    <t>*30/09/2023</t>
  </si>
  <si>
    <t>30/06/2023</t>
  </si>
  <si>
    <t>31/03/2023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</si>
</sst>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_-* #,##0_-;_-* #,##0\-;_-* &quot;-&quot;??_-;_-@_-"/>
    <numFmt numFmtId="173" formatCode="#,##0_-"/>
    <numFmt numFmtId="174" formatCode="[$-401]hh:mm:ss\ AM/PM"/>
    <numFmt numFmtId="175" formatCode="0.0"/>
    <numFmt numFmtId="176" formatCode="_-* #,##0.0_-;_-* #,##0.0\-;_-* &quot;-&quot;??_-;_-@_-"/>
    <numFmt numFmtId="177" formatCode="_-* #,##0.0000_-;_-* #,##0.0000\-;_-* &quot;-&quot;????_-;_-@_-"/>
    <numFmt numFmtId="178" formatCode="_-* #,##0.00000000_-;_-* #,##0.00000000\-;_-* &quot;-&quot;????????_-;_-@_-"/>
    <numFmt numFmtId="179" formatCode="_(* #,##0.00000000_);_(* \(#,##0.00000000\);_(* &quot;-&quot;??????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[Red]#,##0"/>
    <numFmt numFmtId="185" formatCode="0;[Red]0"/>
    <numFmt numFmtId="186" formatCode="#,##0.00000000"/>
    <numFmt numFmtId="187" formatCode="#,##0.0000;[Red]#,##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b/>
      <sz val="11"/>
      <color indexed="54"/>
      <name val="Arial"/>
      <family val="2"/>
    </font>
    <font>
      <b/>
      <sz val="10"/>
      <color indexed="54"/>
      <name val="Arial"/>
      <family val="2"/>
    </font>
    <font>
      <b/>
      <sz val="11"/>
      <color indexed="54"/>
      <name val="Arial Body"/>
      <family val="0"/>
    </font>
    <font>
      <b/>
      <sz val="12"/>
      <color indexed="54"/>
      <name val="Arial"/>
      <family val="2"/>
    </font>
    <font>
      <sz val="12"/>
      <color indexed="8"/>
      <name val="Calibri"/>
      <family val="2"/>
    </font>
    <font>
      <b/>
      <sz val="12"/>
      <color indexed="36"/>
      <name val="Calibri"/>
      <family val="2"/>
    </font>
    <font>
      <sz val="12"/>
      <color indexed="36"/>
      <name val="Calibri"/>
      <family val="2"/>
    </font>
    <font>
      <b/>
      <sz val="12"/>
      <color indexed="54"/>
      <name val="Arial Body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7" tint="-0.24997000396251678"/>
      <name val="Calibri"/>
      <family val="2"/>
    </font>
    <font>
      <sz val="11"/>
      <color theme="7" tint="-0.24997000396251678"/>
      <name val="Calibri"/>
      <family val="2"/>
    </font>
    <font>
      <b/>
      <sz val="11"/>
      <color rgb="FF5A4573"/>
      <name val="Arial"/>
      <family val="2"/>
    </font>
    <font>
      <b/>
      <sz val="10"/>
      <color rgb="FF5A4573"/>
      <name val="Arial"/>
      <family val="2"/>
    </font>
    <font>
      <b/>
      <sz val="11"/>
      <color rgb="FF5A4573"/>
      <name val="Arial Body"/>
      <family val="0"/>
    </font>
    <font>
      <b/>
      <sz val="12"/>
      <color rgb="FF5A4573"/>
      <name val="Arial"/>
      <family val="2"/>
    </font>
    <font>
      <sz val="12"/>
      <color theme="1"/>
      <name val="Calibri"/>
      <family val="2"/>
    </font>
    <font>
      <b/>
      <sz val="12"/>
      <color theme="7" tint="-0.24997000396251678"/>
      <name val="Calibri"/>
      <family val="2"/>
    </font>
    <font>
      <sz val="12"/>
      <color theme="7" tint="-0.24997000396251678"/>
      <name val="Calibri"/>
      <family val="2"/>
    </font>
    <font>
      <b/>
      <sz val="12"/>
      <color rgb="FF5A4573"/>
      <name val="Arial Body"/>
      <family val="0"/>
    </font>
    <font>
      <sz val="11"/>
      <color rgb="FF60497A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7" tint="-0.24997000396251678"/>
      </bottom>
    </border>
    <border>
      <left/>
      <right/>
      <top style="thin">
        <color theme="7" tint="-0.24997000396251678"/>
      </top>
      <bottom/>
    </border>
    <border>
      <left/>
      <right/>
      <top style="medium">
        <color theme="7" tint="-0.24997000396251678"/>
      </top>
      <bottom/>
    </border>
    <border>
      <left style="thin">
        <color theme="7" tint="-0.24997000396251678"/>
      </left>
      <right>
        <color indexed="63"/>
      </right>
      <top style="medium">
        <color theme="7" tint="-0.24997000396251678"/>
      </top>
      <bottom style="thin">
        <color theme="7" tint="-0.24997000396251678"/>
      </bottom>
    </border>
    <border>
      <left>
        <color indexed="63"/>
      </left>
      <right>
        <color indexed="63"/>
      </right>
      <top style="medium">
        <color theme="7" tint="-0.24997000396251678"/>
      </top>
      <bottom style="thin">
        <color theme="7" tint="-0.2499700039625167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6" fillId="33" borderId="0" xfId="0" applyFont="1" applyFill="1" applyAlignment="1">
      <alignment horizontal="center" vertical="center" wrapText="1"/>
    </xf>
    <xf numFmtId="0" fontId="46" fillId="34" borderId="0" xfId="0" applyFont="1" applyFill="1" applyAlignment="1">
      <alignment horizontal="center" vertical="center" wrapText="1"/>
    </xf>
    <xf numFmtId="172" fontId="47" fillId="35" borderId="0" xfId="42" applyNumberFormat="1" applyFont="1" applyFill="1" applyAlignment="1">
      <alignment horizontal="center" vertical="center" wrapText="1"/>
    </xf>
    <xf numFmtId="172" fontId="47" fillId="34" borderId="0" xfId="42" applyNumberFormat="1" applyFont="1" applyFill="1" applyAlignment="1">
      <alignment horizontal="center" vertical="center" wrapText="1"/>
    </xf>
    <xf numFmtId="172" fontId="47" fillId="33" borderId="0" xfId="42" applyNumberFormat="1" applyFont="1" applyFill="1" applyAlignment="1">
      <alignment horizontal="center" vertical="center" wrapText="1"/>
    </xf>
    <xf numFmtId="0" fontId="48" fillId="0" borderId="0" xfId="0" applyFont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172" fontId="46" fillId="0" borderId="10" xfId="42" applyNumberFormat="1" applyFont="1" applyBorder="1" applyAlignment="1">
      <alignment horizontal="center" vertical="center" wrapText="1"/>
    </xf>
    <xf numFmtId="172" fontId="47" fillId="33" borderId="0" xfId="42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2" fontId="48" fillId="0" borderId="0" xfId="0" applyNumberFormat="1" applyFont="1" applyBorder="1" applyAlignment="1" applyProtection="1">
      <alignment horizontal="right" vertical="center"/>
      <protection/>
    </xf>
    <xf numFmtId="171" fontId="49" fillId="0" borderId="0" xfId="42" applyFont="1" applyBorder="1" applyAlignment="1" applyProtection="1">
      <alignment horizontal="right" vertical="center"/>
      <protection/>
    </xf>
    <xf numFmtId="184" fontId="47" fillId="35" borderId="0" xfId="42" applyNumberFormat="1" applyFont="1" applyFill="1" applyAlignment="1">
      <alignment horizontal="center" vertical="center" wrapText="1"/>
    </xf>
    <xf numFmtId="184" fontId="47" fillId="34" borderId="0" xfId="42" applyNumberFormat="1" applyFont="1" applyFill="1" applyAlignment="1">
      <alignment horizontal="center" vertical="center" wrapText="1"/>
    </xf>
    <xf numFmtId="184" fontId="47" fillId="33" borderId="0" xfId="42" applyNumberFormat="1" applyFont="1" applyFill="1" applyAlignment="1">
      <alignment horizontal="center" vertical="center" wrapText="1"/>
    </xf>
    <xf numFmtId="184" fontId="47" fillId="33" borderId="0" xfId="42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172" fontId="0" fillId="0" borderId="0" xfId="42" applyNumberFormat="1" applyFont="1" applyAlignment="1">
      <alignment/>
    </xf>
    <xf numFmtId="184" fontId="0" fillId="0" borderId="0" xfId="42" applyNumberFormat="1" applyFont="1" applyAlignment="1">
      <alignment horizontal="center" vertical="center"/>
    </xf>
    <xf numFmtId="184" fontId="0" fillId="0" borderId="0" xfId="42" applyNumberFormat="1" applyFont="1" applyBorder="1" applyAlignment="1">
      <alignment horizontal="center" vertical="center"/>
    </xf>
    <xf numFmtId="0" fontId="48" fillId="0" borderId="10" xfId="0" applyFont="1" applyBorder="1" applyAlignment="1" applyProtection="1">
      <alignment vertical="center"/>
      <protection/>
    </xf>
    <xf numFmtId="171" fontId="47" fillId="35" borderId="0" xfId="42" applyFont="1" applyFill="1" applyAlignment="1">
      <alignment horizontal="center" vertical="center" wrapText="1"/>
    </xf>
    <xf numFmtId="171" fontId="47" fillId="34" borderId="0" xfId="42" applyFont="1" applyFill="1" applyAlignment="1">
      <alignment horizontal="center" vertical="center" wrapText="1"/>
    </xf>
    <xf numFmtId="171" fontId="47" fillId="33" borderId="0" xfId="42" applyFont="1" applyFill="1" applyAlignment="1">
      <alignment horizontal="center" vertical="center" wrapText="1"/>
    </xf>
    <xf numFmtId="171" fontId="47" fillId="33" borderId="0" xfId="42" applyFont="1" applyFill="1" applyBorder="1" applyAlignment="1">
      <alignment horizontal="center" vertical="center" wrapText="1"/>
    </xf>
    <xf numFmtId="0" fontId="48" fillId="0" borderId="0" xfId="0" applyFont="1" applyBorder="1" applyAlignment="1" applyProtection="1">
      <alignment horizontal="right" vertical="center"/>
      <protection/>
    </xf>
    <xf numFmtId="0" fontId="49" fillId="0" borderId="0" xfId="0" applyFont="1" applyBorder="1" applyAlignment="1" applyProtection="1">
      <alignment horizontal="right" vertical="center"/>
      <protection/>
    </xf>
    <xf numFmtId="0" fontId="46" fillId="35" borderId="0" xfId="0" applyFont="1" applyFill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 applyProtection="1">
      <alignment horizontal="left"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50" fillId="0" borderId="10" xfId="0" applyFont="1" applyBorder="1" applyAlignment="1" applyProtection="1">
      <alignment vertical="center"/>
      <protection locked="0"/>
    </xf>
    <xf numFmtId="184" fontId="46" fillId="34" borderId="10" xfId="42" applyNumberFormat="1" applyFont="1" applyFill="1" applyBorder="1" applyAlignment="1">
      <alignment vertical="center" wrapText="1"/>
    </xf>
    <xf numFmtId="0" fontId="46" fillId="35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6" fillId="33" borderId="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172" fontId="46" fillId="35" borderId="11" xfId="42" applyNumberFormat="1" applyFont="1" applyFill="1" applyBorder="1" applyAlignment="1">
      <alignment vertical="center" wrapText="1"/>
    </xf>
    <xf numFmtId="0" fontId="46" fillId="35" borderId="12" xfId="0" applyFont="1" applyFill="1" applyBorder="1" applyAlignment="1">
      <alignment vertical="center" wrapText="1"/>
    </xf>
    <xf numFmtId="0" fontId="46" fillId="35" borderId="11" xfId="0" applyFont="1" applyFill="1" applyBorder="1" applyAlignment="1">
      <alignment vertical="center" wrapText="1"/>
    </xf>
    <xf numFmtId="14" fontId="50" fillId="0" borderId="13" xfId="0" applyNumberFormat="1" applyFont="1" applyFill="1" applyBorder="1" applyAlignment="1" applyProtection="1">
      <alignment/>
      <protection/>
    </xf>
    <xf numFmtId="14" fontId="50" fillId="0" borderId="14" xfId="0" applyNumberFormat="1" applyFont="1" applyFill="1" applyBorder="1" applyAlignment="1" applyProtection="1">
      <alignment/>
      <protection/>
    </xf>
    <xf numFmtId="3" fontId="46" fillId="34" borderId="10" xfId="42" applyNumberFormat="1" applyFont="1" applyFill="1" applyBorder="1" applyAlignment="1">
      <alignment vertical="center" wrapText="1"/>
    </xf>
    <xf numFmtId="0" fontId="51" fillId="0" borderId="0" xfId="57" applyFont="1" applyBorder="1" applyAlignment="1" applyProtection="1">
      <alignment vertical="center"/>
      <protection/>
    </xf>
    <xf numFmtId="0" fontId="52" fillId="0" borderId="0" xfId="57" applyFont="1">
      <alignment/>
      <protection/>
    </xf>
    <xf numFmtId="0" fontId="51" fillId="0" borderId="0" xfId="57" applyFont="1" applyBorder="1" applyAlignment="1" applyProtection="1">
      <alignment horizontal="right" vertical="center"/>
      <protection/>
    </xf>
    <xf numFmtId="171" fontId="51" fillId="0" borderId="0" xfId="44" applyFont="1" applyBorder="1" applyAlignment="1" applyProtection="1">
      <alignment horizontal="right" vertical="center"/>
      <protection/>
    </xf>
    <xf numFmtId="172" fontId="51" fillId="0" borderId="0" xfId="57" applyNumberFormat="1" applyFont="1" applyBorder="1" applyAlignment="1" applyProtection="1">
      <alignment horizontal="right" vertical="center"/>
      <protection/>
    </xf>
    <xf numFmtId="184" fontId="53" fillId="35" borderId="15" xfId="44" applyNumberFormat="1" applyFont="1" applyFill="1" applyBorder="1" applyAlignment="1">
      <alignment horizontal="center" vertical="center" wrapText="1"/>
    </xf>
    <xf numFmtId="0" fontId="53" fillId="35" borderId="15" xfId="57" applyFont="1" applyFill="1" applyBorder="1" applyAlignment="1">
      <alignment horizontal="center" vertical="center" wrapText="1"/>
      <protection/>
    </xf>
    <xf numFmtId="0" fontId="53" fillId="35" borderId="16" xfId="57" applyFont="1" applyFill="1" applyBorder="1" applyAlignment="1">
      <alignment horizontal="center" vertical="center" wrapText="1"/>
      <protection/>
    </xf>
    <xf numFmtId="0" fontId="53" fillId="0" borderId="15" xfId="57" applyFont="1" applyFill="1" applyBorder="1" applyAlignment="1">
      <alignment horizontal="center" vertical="center" wrapText="1"/>
      <protection/>
    </xf>
    <xf numFmtId="184" fontId="54" fillId="0" borderId="15" xfId="44" applyNumberFormat="1" applyFont="1" applyFill="1" applyBorder="1" applyAlignment="1">
      <alignment horizontal="center" vertical="center" wrapText="1"/>
    </xf>
    <xf numFmtId="184" fontId="54" fillId="0" borderId="16" xfId="44" applyNumberFormat="1" applyFont="1" applyFill="1" applyBorder="1" applyAlignment="1">
      <alignment horizontal="center" vertical="center" wrapText="1"/>
    </xf>
    <xf numFmtId="184" fontId="53" fillId="0" borderId="15" xfId="44" applyNumberFormat="1" applyFont="1" applyFill="1" applyBorder="1" applyAlignment="1">
      <alignment horizontal="center" vertical="center" wrapText="1"/>
    </xf>
    <xf numFmtId="184" fontId="53" fillId="0" borderId="16" xfId="44" applyNumberFormat="1" applyFont="1" applyFill="1" applyBorder="1" applyAlignment="1">
      <alignment horizontal="center" vertical="center" wrapText="1"/>
    </xf>
    <xf numFmtId="184" fontId="54" fillId="35" borderId="15" xfId="44" applyNumberFormat="1" applyFont="1" applyFill="1" applyBorder="1" applyAlignment="1">
      <alignment horizontal="center" vertical="center" wrapText="1"/>
    </xf>
    <xf numFmtId="184" fontId="54" fillId="35" borderId="16" xfId="44" applyNumberFormat="1" applyFont="1" applyFill="1" applyBorder="1" applyAlignment="1">
      <alignment horizontal="center" vertical="center" wrapText="1"/>
    </xf>
    <xf numFmtId="184" fontId="53" fillId="35" borderId="17" xfId="44" applyNumberFormat="1" applyFont="1" applyFill="1" applyBorder="1" applyAlignment="1">
      <alignment horizontal="center" vertical="center" wrapText="1"/>
    </xf>
    <xf numFmtId="184" fontId="53" fillId="35" borderId="16" xfId="44" applyNumberFormat="1" applyFont="1" applyFill="1" applyBorder="1" applyAlignment="1">
      <alignment horizontal="center" vertical="center" wrapText="1"/>
    </xf>
    <xf numFmtId="184" fontId="53" fillId="35" borderId="18" xfId="44" applyNumberFormat="1" applyFont="1" applyFill="1" applyBorder="1" applyAlignment="1">
      <alignment horizontal="center" vertical="center" wrapText="1"/>
    </xf>
    <xf numFmtId="184" fontId="53" fillId="35" borderId="19" xfId="44" applyNumberFormat="1" applyFont="1" applyFill="1" applyBorder="1" applyAlignment="1">
      <alignment horizontal="center" vertical="center" wrapText="1"/>
    </xf>
    <xf numFmtId="0" fontId="55" fillId="0" borderId="0" xfId="57" applyFont="1" applyBorder="1" applyAlignment="1" applyProtection="1">
      <alignment horizontal="right" vertical="center"/>
      <protection locked="0"/>
    </xf>
    <xf numFmtId="0" fontId="53" fillId="0" borderId="20" xfId="57" applyFont="1" applyFill="1" applyBorder="1" applyAlignment="1">
      <alignment horizontal="center" vertical="center" wrapText="1"/>
      <protection/>
    </xf>
    <xf numFmtId="184" fontId="53" fillId="35" borderId="20" xfId="44" applyNumberFormat="1" applyFont="1" applyFill="1" applyBorder="1" applyAlignment="1">
      <alignment horizontal="center" vertical="center" wrapText="1"/>
    </xf>
    <xf numFmtId="184" fontId="53" fillId="35" borderId="21" xfId="44" applyNumberFormat="1" applyFont="1" applyFill="1" applyBorder="1" applyAlignment="1">
      <alignment horizontal="center" vertical="center" wrapText="1"/>
    </xf>
    <xf numFmtId="184" fontId="53" fillId="0" borderId="20" xfId="44" applyNumberFormat="1" applyFont="1" applyFill="1" applyBorder="1" applyAlignment="1">
      <alignment horizontal="center" vertical="center" wrapText="1"/>
    </xf>
    <xf numFmtId="184" fontId="53" fillId="35" borderId="22" xfId="44" applyNumberFormat="1" applyFont="1" applyFill="1" applyBorder="1" applyAlignment="1">
      <alignment horizontal="center" vertical="center" wrapText="1"/>
    </xf>
    <xf numFmtId="184" fontId="53" fillId="35" borderId="23" xfId="44" applyNumberFormat="1" applyFont="1" applyFill="1" applyBorder="1" applyAlignment="1">
      <alignment horizontal="center" vertical="center" wrapText="1"/>
    </xf>
    <xf numFmtId="184" fontId="53" fillId="35" borderId="24" xfId="44" applyNumberFormat="1" applyFont="1" applyFill="1" applyBorder="1" applyAlignment="1">
      <alignment horizontal="center" vertical="center" wrapText="1"/>
    </xf>
    <xf numFmtId="14" fontId="55" fillId="0" borderId="25" xfId="57" applyNumberFormat="1" applyFont="1" applyFill="1" applyBorder="1" applyAlignment="1" applyProtection="1">
      <alignment horizontal="center" vertical="center"/>
      <protection/>
    </xf>
    <xf numFmtId="14" fontId="55" fillId="0" borderId="26" xfId="57" applyNumberFormat="1" applyFont="1" applyFill="1" applyBorder="1" applyAlignment="1" applyProtection="1">
      <alignment horizontal="center" vertical="center"/>
      <protection/>
    </xf>
    <xf numFmtId="14" fontId="55" fillId="0" borderId="27" xfId="57" applyNumberFormat="1" applyFont="1" applyFill="1" applyBorder="1" applyAlignment="1" applyProtection="1">
      <alignment horizontal="center" vertical="center"/>
      <protection/>
    </xf>
    <xf numFmtId="0" fontId="53" fillId="35" borderId="28" xfId="57" applyFont="1" applyFill="1" applyBorder="1" applyAlignment="1">
      <alignment horizontal="center" vertical="center" wrapText="1"/>
      <protection/>
    </xf>
    <xf numFmtId="0" fontId="53" fillId="35" borderId="20" xfId="57" applyFont="1" applyFill="1" applyBorder="1" applyAlignment="1">
      <alignment horizontal="center" vertical="center" wrapText="1"/>
      <protection/>
    </xf>
    <xf numFmtId="0" fontId="53" fillId="35" borderId="29" xfId="57" applyFont="1" applyFill="1" applyBorder="1" applyAlignment="1">
      <alignment horizontal="center" vertical="center" wrapText="1"/>
      <protection/>
    </xf>
    <xf numFmtId="0" fontId="53" fillId="35" borderId="30" xfId="57" applyFont="1" applyFill="1" applyBorder="1" applyAlignment="1">
      <alignment horizontal="center" vertical="center" wrapText="1"/>
      <protection/>
    </xf>
    <xf numFmtId="184" fontId="53" fillId="35" borderId="31" xfId="44" applyNumberFormat="1" applyFont="1" applyFill="1" applyBorder="1" applyAlignment="1">
      <alignment horizontal="center" vertical="center" wrapText="1"/>
    </xf>
    <xf numFmtId="0" fontId="53" fillId="35" borderId="22" xfId="57" applyFont="1" applyFill="1" applyBorder="1" applyAlignment="1">
      <alignment horizontal="center" vertical="center" wrapText="1"/>
      <protection/>
    </xf>
    <xf numFmtId="0" fontId="51" fillId="0" borderId="0" xfId="57" applyFont="1" applyBorder="1" applyAlignment="1" applyProtection="1">
      <alignment horizontal="right" vertical="center"/>
      <protection/>
    </xf>
    <xf numFmtId="0" fontId="55" fillId="0" borderId="0" xfId="57" applyFont="1" applyBorder="1" applyAlignment="1" applyProtection="1">
      <alignment horizontal="right" vertical="center"/>
      <protection locked="0"/>
    </xf>
    <xf numFmtId="0" fontId="56" fillId="0" borderId="0" xfId="0" applyFont="1" applyAlignment="1">
      <alignment/>
    </xf>
    <xf numFmtId="37" fontId="56" fillId="0" borderId="0" xfId="0" applyNumberFormat="1" applyFont="1" applyBorder="1" applyAlignment="1" applyProtection="1">
      <alignment horizontal="right" readingOrder="2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#&#1602;&#1591;&#1575;&#1593;%20&#1575;&#1604;&#1578;&#1571;&#1605;&#1610;&#1606;\#&#1575;&#1581;&#1589;&#1575;&#1574;&#1610;&#1575;&#1578;%20&#1608;&#1578;&#1602;&#1575;&#1585;&#1610;&#1585;%20&#1602;&#1591;&#1575;&#1593;%20&#1575;&#1604;&#1578;&#1571;&#1605;&#1610;&#1606;\#&#1575;&#1581;&#1589;&#1575;&#1574;&#1610;&#1577;%20&#1588;&#1585;&#1603;&#1575;&#1578;%20&#1575;&#1604;&#1578;&#1571;&#1605;&#1610;&#1606;%20&#1575;&#1604;&#1583;&#1575;&#1582;&#1604;&#1610;&#1577;\&#1575;&#1581;&#1589;&#1575;&#1574;&#1610;&#1575;&#1578;%20&#1578;&#1581;&#1604;&#1610;&#1604;%20&#1605;&#1575;&#1604;&#1610;%202023--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فهرس2"/>
      <sheetName val="فهرس الشركات"/>
      <sheetName val="فهرس"/>
      <sheetName val="نموذج"/>
      <sheetName val="الاراضي المقدسة"/>
      <sheetName val="البركة"/>
      <sheetName val="تكافل"/>
      <sheetName val="تمكين"/>
      <sheetName val="ترست"/>
      <sheetName val="عالمية"/>
      <sheetName val="الوطنية"/>
      <sheetName val="فلسطين"/>
      <sheetName val="اهلية"/>
      <sheetName val="مشرق"/>
      <sheetName val="رهن"/>
      <sheetName val="اليكو"/>
      <sheetName val="قطاع التأمين مجمع"/>
      <sheetName val="الميزانية العمومية المجمعة"/>
      <sheetName val="الميزانية العمومية المجمعة (غ)"/>
      <sheetName val="قائمة الدخل المجمعة"/>
      <sheetName val="قائمة الدخل المجمعة (ج)"/>
      <sheetName val="الإستثمارات والاحتياطيات"/>
      <sheetName val="تحليل النقد والقروض "/>
      <sheetName val="ملخص مركز مالي ودخل"/>
      <sheetName val="الإستثمارات والاحتياطيات الفنية"/>
      <sheetName val="ملخص الميزانية والدخل للقطاع"/>
      <sheetName val="بيانات تشغيلية ومالية مجمعة"/>
      <sheetName val="تحليل الاستثمارات والاحتياطيات "/>
      <sheetName val="تحليل مكونات المحفظة (احصائية)"/>
      <sheetName val="صافي حقوق الملكية"/>
      <sheetName val="بيانات تشغيلية"/>
    </sheetNames>
    <sheetDataSet>
      <sheetData sheetId="1">
        <row r="2">
          <cell r="B2" t="str">
            <v>شركة ترست العالمية للتأمين</v>
          </cell>
        </row>
        <row r="3">
          <cell r="B3" t="str">
            <v>شركة المجموعة الأهلية للتأمين</v>
          </cell>
        </row>
        <row r="4">
          <cell r="B4" t="str">
            <v>شركة التأمين الوطنية</v>
          </cell>
        </row>
        <row r="5">
          <cell r="B5" t="str">
            <v>شركة العالمية المتحدة للتأمين</v>
          </cell>
        </row>
        <row r="6">
          <cell r="B6" t="str">
            <v>شركة فلسطين للتأمين</v>
          </cell>
        </row>
        <row r="7">
          <cell r="B7" t="str">
            <v>شركة تمكين الفلسطينية للتأمين</v>
          </cell>
        </row>
        <row r="8">
          <cell r="B8" t="str">
            <v>شركة التكافل الفلسطينية للتأمين</v>
          </cell>
        </row>
        <row r="9">
          <cell r="B9" t="str">
            <v>شركة المشرق للتأمين</v>
          </cell>
        </row>
        <row r="10">
          <cell r="B10" t="str">
            <v>شركة البركة للتأمين الإسلامي</v>
          </cell>
        </row>
        <row r="11">
          <cell r="B11" t="str">
            <v>شركة الأراضي المقدسة للتأمين التكافلي</v>
          </cell>
        </row>
        <row r="12">
          <cell r="B12" t="str">
            <v>الشركة الأمريكية للتأمين على الحياة- اليكو</v>
          </cell>
        </row>
        <row r="13">
          <cell r="B13" t="str">
            <v>شركة فلسطين لتأمين الرهن العقاري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5"/>
  <sheetViews>
    <sheetView rightToLeft="1" tabSelected="1" view="pageBreakPreview" zoomScale="85" zoomScaleNormal="55" zoomScaleSheetLayoutView="85" zoomScalePageLayoutView="0" workbookViewId="0" topLeftCell="A127">
      <selection activeCell="H136" sqref="A135:H137"/>
    </sheetView>
  </sheetViews>
  <sheetFormatPr defaultColWidth="11.421875" defaultRowHeight="19.5" customHeight="1"/>
  <cols>
    <col min="1" max="1" width="10.28125" style="0" customWidth="1"/>
    <col min="2" max="2" width="11.421875" style="0" customWidth="1"/>
    <col min="3" max="3" width="14.421875" style="0" customWidth="1"/>
    <col min="4" max="4" width="20.140625" style="0" bestFit="1" customWidth="1"/>
    <col min="5" max="5" width="21.140625" style="0" customWidth="1"/>
    <col min="6" max="6" width="20.7109375" style="0" customWidth="1"/>
    <col min="7" max="7" width="24.421875" style="0" customWidth="1"/>
    <col min="8" max="8" width="23.57421875" style="0" customWidth="1"/>
    <col min="9" max="9" width="24.140625" style="0" customWidth="1"/>
    <col min="10" max="11" width="21.57421875" style="0" customWidth="1"/>
    <col min="12" max="14" width="19.8515625" style="0" customWidth="1"/>
  </cols>
  <sheetData>
    <row r="1" spans="1:14" ht="15" customHeight="1" hidden="1">
      <c r="A1" s="6" t="s">
        <v>25</v>
      </c>
      <c r="B1" s="6"/>
      <c r="C1" s="6"/>
      <c r="D1" s="6"/>
      <c r="E1" s="6"/>
      <c r="F1" s="6"/>
      <c r="G1" s="6"/>
      <c r="H1" s="6" t="s">
        <v>24</v>
      </c>
      <c r="I1" s="6"/>
      <c r="J1" s="6"/>
      <c r="K1" s="6"/>
      <c r="L1" s="6"/>
      <c r="M1" s="6"/>
      <c r="N1" s="6"/>
    </row>
    <row r="2" spans="1:14" ht="15" customHeight="1" hidden="1">
      <c r="A2" s="33" t="s">
        <v>15</v>
      </c>
      <c r="B2" s="33"/>
      <c r="C2" s="33"/>
      <c r="D2" s="33"/>
      <c r="E2" s="29"/>
      <c r="F2" s="29"/>
      <c r="G2" s="28"/>
      <c r="H2" s="6" t="s">
        <v>16</v>
      </c>
      <c r="I2" s="6"/>
      <c r="J2" s="6"/>
      <c r="K2" s="6"/>
      <c r="L2" s="6"/>
      <c r="M2" s="6"/>
      <c r="N2" s="6"/>
    </row>
    <row r="3" spans="1:8" ht="15" customHeight="1" hidden="1">
      <c r="A3" s="7"/>
      <c r="B3" s="7"/>
      <c r="C3" s="28"/>
      <c r="D3" s="28"/>
      <c r="E3" s="28"/>
      <c r="F3" s="28"/>
      <c r="G3" s="28"/>
      <c r="H3" s="6"/>
    </row>
    <row r="4" spans="1:14" ht="15.75" customHeight="1" hidden="1" thickBot="1">
      <c r="A4" s="34" t="s">
        <v>17</v>
      </c>
      <c r="B4" s="34"/>
      <c r="C4" s="34"/>
      <c r="D4" s="34"/>
      <c r="E4" s="34"/>
      <c r="F4" s="34"/>
      <c r="G4" s="34"/>
      <c r="H4" s="23" t="s">
        <v>18</v>
      </c>
      <c r="I4" s="23"/>
      <c r="J4" s="23"/>
      <c r="K4" s="23"/>
      <c r="L4" s="23"/>
      <c r="M4" s="23"/>
      <c r="N4" s="23"/>
    </row>
    <row r="5" spans="1:14" ht="15" customHeight="1" hidden="1">
      <c r="A5" s="43">
        <v>44286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9.5" customHeight="1" hidden="1">
      <c r="A6" s="42" t="s">
        <v>6</v>
      </c>
      <c r="B6" s="42"/>
      <c r="C6" s="40" t="s">
        <v>5</v>
      </c>
      <c r="D6" s="40"/>
      <c r="E6" s="40" t="s">
        <v>19</v>
      </c>
      <c r="F6" s="40"/>
      <c r="G6" s="40" t="s">
        <v>10</v>
      </c>
      <c r="H6" s="40"/>
      <c r="I6" s="40" t="s">
        <v>11</v>
      </c>
      <c r="J6" s="40"/>
      <c r="K6" s="40" t="s">
        <v>12</v>
      </c>
      <c r="L6" s="40"/>
      <c r="M6" s="40" t="s">
        <v>21</v>
      </c>
      <c r="N6" s="40"/>
    </row>
    <row r="7" spans="1:14" ht="19.5" customHeight="1" hidden="1" thickBot="1">
      <c r="A7" s="8"/>
      <c r="B7" s="8"/>
      <c r="C7" s="9" t="s">
        <v>1</v>
      </c>
      <c r="D7" s="9" t="s">
        <v>2</v>
      </c>
      <c r="E7" s="9" t="s">
        <v>1</v>
      </c>
      <c r="F7" s="9" t="s">
        <v>2</v>
      </c>
      <c r="G7" s="9" t="s">
        <v>1</v>
      </c>
      <c r="H7" s="9" t="s">
        <v>2</v>
      </c>
      <c r="I7" s="9" t="s">
        <v>1</v>
      </c>
      <c r="J7" s="9" t="s">
        <v>2</v>
      </c>
      <c r="K7" s="9" t="s">
        <v>1</v>
      </c>
      <c r="L7" s="9" t="s">
        <v>2</v>
      </c>
      <c r="M7" s="9" t="s">
        <v>1</v>
      </c>
      <c r="N7" s="9" t="s">
        <v>2</v>
      </c>
    </row>
    <row r="8" spans="1:14" ht="19.5" customHeight="1" hidden="1">
      <c r="A8" s="41" t="s">
        <v>14</v>
      </c>
      <c r="B8" s="30" t="s">
        <v>3</v>
      </c>
      <c r="C8" s="3">
        <v>10553558</v>
      </c>
      <c r="D8" s="3">
        <f>8258197+5463208</f>
        <v>13721405</v>
      </c>
      <c r="E8" s="3">
        <v>0</v>
      </c>
      <c r="F8" s="3">
        <v>0</v>
      </c>
      <c r="G8" s="3">
        <f>2408668</f>
        <v>2408668</v>
      </c>
      <c r="H8" s="3">
        <f>815785+1515385</f>
        <v>2331170</v>
      </c>
      <c r="I8" s="3">
        <v>250000</v>
      </c>
      <c r="J8" s="3">
        <v>871997</v>
      </c>
      <c r="K8" s="3"/>
      <c r="L8" s="3">
        <v>273581</v>
      </c>
      <c r="M8" s="3"/>
      <c r="N8" s="3">
        <v>4713861</v>
      </c>
    </row>
    <row r="9" spans="1:14" ht="19.5" customHeight="1" hidden="1">
      <c r="A9" s="36"/>
      <c r="B9" s="30" t="s">
        <v>4</v>
      </c>
      <c r="C9" s="3"/>
      <c r="D9" s="3"/>
      <c r="E9" s="3">
        <v>0</v>
      </c>
      <c r="F9" s="3">
        <v>0</v>
      </c>
      <c r="G9" s="3"/>
      <c r="H9" s="3"/>
      <c r="I9" s="3"/>
      <c r="J9" s="3"/>
      <c r="K9" s="3"/>
      <c r="L9" s="3"/>
      <c r="M9" s="3"/>
      <c r="N9" s="3"/>
    </row>
    <row r="10" spans="1:14" ht="19.5" customHeight="1" hidden="1">
      <c r="A10" s="37" t="s">
        <v>0</v>
      </c>
      <c r="B10" s="1" t="s">
        <v>3</v>
      </c>
      <c r="C10" s="4"/>
      <c r="D10" s="4"/>
      <c r="E10" s="4">
        <v>0</v>
      </c>
      <c r="F10" s="4">
        <v>0</v>
      </c>
      <c r="G10" s="4">
        <f>20393739</f>
        <v>20393739</v>
      </c>
      <c r="H10" s="4"/>
      <c r="I10" s="4"/>
      <c r="J10" s="4"/>
      <c r="K10" s="4"/>
      <c r="L10" s="4"/>
      <c r="M10" s="4"/>
      <c r="N10" s="4"/>
    </row>
    <row r="11" spans="1:14" ht="19.5" customHeight="1" hidden="1">
      <c r="A11" s="37"/>
      <c r="B11" s="2" t="s">
        <v>4</v>
      </c>
      <c r="C11" s="5"/>
      <c r="D11" s="5"/>
      <c r="E11" s="5">
        <v>0</v>
      </c>
      <c r="F11" s="5">
        <v>0</v>
      </c>
      <c r="G11" s="5">
        <f>3889987+2193022</f>
        <v>6083009</v>
      </c>
      <c r="H11" s="5">
        <f>500000+6794833</f>
        <v>7294833</v>
      </c>
      <c r="I11" s="5"/>
      <c r="J11" s="5"/>
      <c r="K11" s="5"/>
      <c r="L11" s="5"/>
      <c r="M11" s="5"/>
      <c r="N11" s="5"/>
    </row>
    <row r="12" spans="1:14" ht="19.5" customHeight="1" hidden="1">
      <c r="A12" s="36" t="s">
        <v>7</v>
      </c>
      <c r="B12" s="30" t="s">
        <v>3</v>
      </c>
      <c r="C12" s="3"/>
      <c r="D12" s="3">
        <v>16673782</v>
      </c>
      <c r="E12" s="3">
        <v>0</v>
      </c>
      <c r="F12" s="3">
        <v>0</v>
      </c>
      <c r="G12" s="3"/>
      <c r="H12" s="3">
        <v>20431339</v>
      </c>
      <c r="I12" s="3"/>
      <c r="J12" s="3">
        <v>13517175</v>
      </c>
      <c r="K12" s="3"/>
      <c r="L12" s="3">
        <v>14393407</v>
      </c>
      <c r="M12" s="3"/>
      <c r="N12" s="3">
        <v>646413</v>
      </c>
    </row>
    <row r="13" spans="1:14" ht="19.5" customHeight="1" hidden="1">
      <c r="A13" s="36"/>
      <c r="B13" s="30" t="s">
        <v>4</v>
      </c>
      <c r="C13" s="3"/>
      <c r="D13" s="3"/>
      <c r="E13" s="3">
        <v>0</v>
      </c>
      <c r="F13" s="3">
        <v>0</v>
      </c>
      <c r="G13" s="3"/>
      <c r="H13" s="3"/>
      <c r="I13" s="3"/>
      <c r="J13" s="3"/>
      <c r="K13" s="3"/>
      <c r="L13" s="3"/>
      <c r="M13" s="3"/>
      <c r="N13" s="3"/>
    </row>
    <row r="14" spans="1:14" ht="19.5" customHeight="1" hidden="1">
      <c r="A14" s="37" t="s">
        <v>8</v>
      </c>
      <c r="B14" s="1" t="s">
        <v>3</v>
      </c>
      <c r="C14" s="5"/>
      <c r="D14" s="4"/>
      <c r="E14" s="4">
        <v>0</v>
      </c>
      <c r="F14" s="4">
        <v>0</v>
      </c>
      <c r="G14" s="5"/>
      <c r="H14" s="5"/>
      <c r="I14" s="4"/>
      <c r="J14" s="4"/>
      <c r="K14" s="4"/>
      <c r="L14" s="4"/>
      <c r="M14" s="4"/>
      <c r="N14" s="4"/>
    </row>
    <row r="15" spans="1:14" ht="19.5" customHeight="1" hidden="1">
      <c r="A15" s="37"/>
      <c r="B15" s="2" t="s">
        <v>4</v>
      </c>
      <c r="C15" s="5"/>
      <c r="D15" s="4">
        <v>3556697</v>
      </c>
      <c r="E15" s="5">
        <v>0</v>
      </c>
      <c r="F15" s="5">
        <v>0</v>
      </c>
      <c r="G15" s="5"/>
      <c r="H15" s="5">
        <v>3572936</v>
      </c>
      <c r="I15" s="5"/>
      <c r="J15" s="5">
        <f>2061805+2528195</f>
        <v>4590000</v>
      </c>
      <c r="K15" s="5"/>
      <c r="L15" s="5">
        <v>7554102</v>
      </c>
      <c r="M15" s="5"/>
      <c r="N15" s="4">
        <f>2000000+4800000</f>
        <v>6800000</v>
      </c>
    </row>
    <row r="16" spans="1:14" ht="19.5" customHeight="1" hidden="1">
      <c r="A16" s="36" t="s">
        <v>9</v>
      </c>
      <c r="B16" s="30" t="s">
        <v>3</v>
      </c>
      <c r="C16" s="3"/>
      <c r="D16" s="3"/>
      <c r="E16" s="3">
        <v>0</v>
      </c>
      <c r="F16" s="3">
        <v>0</v>
      </c>
      <c r="G16" s="3"/>
      <c r="H16" s="3"/>
      <c r="I16" s="3"/>
      <c r="J16" s="3"/>
      <c r="K16" s="3"/>
      <c r="L16" s="3"/>
      <c r="M16" s="3"/>
      <c r="N16" s="3"/>
    </row>
    <row r="17" spans="1:14" ht="19.5" customHeight="1" hidden="1">
      <c r="A17" s="36"/>
      <c r="B17" s="30" t="s">
        <v>4</v>
      </c>
      <c r="C17" s="3"/>
      <c r="D17" s="3"/>
      <c r="E17" s="3">
        <v>0</v>
      </c>
      <c r="F17" s="3">
        <v>0</v>
      </c>
      <c r="G17" s="3"/>
      <c r="H17" s="3"/>
      <c r="I17" s="3"/>
      <c r="J17" s="3"/>
      <c r="K17" s="3"/>
      <c r="L17" s="3"/>
      <c r="M17" s="3"/>
      <c r="N17" s="3"/>
    </row>
    <row r="18" spans="1:14" ht="19.5" customHeight="1" hidden="1">
      <c r="A18" s="38" t="s">
        <v>13</v>
      </c>
      <c r="B18" s="31"/>
      <c r="C18" s="10">
        <f aca="true" t="shared" si="0" ref="C18:J18">SUM(C8:C17)</f>
        <v>10553558</v>
      </c>
      <c r="D18" s="10">
        <f>SUM(D8:D17)</f>
        <v>33951884</v>
      </c>
      <c r="E18" s="10">
        <f t="shared" si="0"/>
        <v>0</v>
      </c>
      <c r="F18" s="10">
        <f t="shared" si="0"/>
        <v>0</v>
      </c>
      <c r="G18" s="10">
        <f>SUM(G8:G17)</f>
        <v>28885416</v>
      </c>
      <c r="H18" s="10">
        <f>SUM(H8:H17)</f>
        <v>33630278</v>
      </c>
      <c r="I18" s="10">
        <f t="shared" si="0"/>
        <v>250000</v>
      </c>
      <c r="J18" s="10">
        <f t="shared" si="0"/>
        <v>18979172</v>
      </c>
      <c r="K18" s="10">
        <f>SUM(K8:K17)</f>
        <v>0</v>
      </c>
      <c r="L18" s="10">
        <f>SUM(L8:L17)</f>
        <v>22221090</v>
      </c>
      <c r="M18" s="10">
        <f>SUM(M8:M17)</f>
        <v>0</v>
      </c>
      <c r="N18" s="10">
        <f>SUM(N8:N17)</f>
        <v>12160274</v>
      </c>
    </row>
    <row r="19" spans="1:14" ht="19.5" customHeight="1" hidden="1" thickBot="1">
      <c r="A19" s="39"/>
      <c r="B19" s="11"/>
      <c r="C19" s="45">
        <f>C18+D18</f>
        <v>44505442</v>
      </c>
      <c r="D19" s="45"/>
      <c r="E19" s="45">
        <f>E18+F18</f>
        <v>0</v>
      </c>
      <c r="F19" s="45"/>
      <c r="G19" s="45">
        <f>G18+H18</f>
        <v>62515694</v>
      </c>
      <c r="H19" s="45"/>
      <c r="I19" s="45">
        <f>I18+J18</f>
        <v>19229172</v>
      </c>
      <c r="J19" s="45"/>
      <c r="K19" s="45">
        <f>K18+L18</f>
        <v>22221090</v>
      </c>
      <c r="L19" s="45"/>
      <c r="M19" s="45">
        <f>M18+N18</f>
        <v>12160274</v>
      </c>
      <c r="N19" s="45"/>
    </row>
    <row r="20" spans="1:14" ht="15" customHeight="1" hidden="1">
      <c r="A20" s="6" t="s">
        <v>23</v>
      </c>
      <c r="B20" s="6"/>
      <c r="C20" s="6"/>
      <c r="D20" s="6"/>
      <c r="E20" s="6"/>
      <c r="F20" s="6"/>
      <c r="G20" s="6"/>
      <c r="H20" s="6"/>
      <c r="I20" s="6"/>
      <c r="J20" s="6" t="s">
        <v>22</v>
      </c>
      <c r="K20" s="6"/>
      <c r="L20" s="6"/>
      <c r="M20" s="6"/>
      <c r="N20" s="6"/>
    </row>
    <row r="21" spans="1:14" ht="15" customHeight="1" hidden="1">
      <c r="A21" s="28"/>
      <c r="B21" s="28"/>
      <c r="C21" s="28"/>
      <c r="D21" s="28"/>
      <c r="E21" s="28"/>
      <c r="F21" s="6"/>
      <c r="G21" s="6"/>
      <c r="H21" s="32"/>
      <c r="I21" s="32"/>
      <c r="J21" s="32"/>
      <c r="K21" s="32"/>
      <c r="L21" s="32"/>
      <c r="M21" s="32"/>
      <c r="N21" s="32"/>
    </row>
    <row r="22" spans="1:14" ht="15" customHeight="1" hidden="1">
      <c r="A22" s="6" t="s">
        <v>26</v>
      </c>
      <c r="B22" s="6"/>
      <c r="C22" s="6"/>
      <c r="D22" s="6"/>
      <c r="E22" s="6"/>
      <c r="F22" s="6"/>
      <c r="G22" s="6"/>
      <c r="H22" s="6" t="s">
        <v>27</v>
      </c>
      <c r="I22" s="6"/>
      <c r="J22" s="6"/>
      <c r="K22" s="6"/>
      <c r="L22" s="6"/>
      <c r="M22" s="6"/>
      <c r="N22" s="6"/>
    </row>
    <row r="23" spans="1:14" ht="15" customHeight="1" hidden="1">
      <c r="A23" s="33" t="s">
        <v>15</v>
      </c>
      <c r="B23" s="33"/>
      <c r="C23" s="33"/>
      <c r="D23" s="33"/>
      <c r="E23" s="14"/>
      <c r="F23" s="29"/>
      <c r="G23" s="13"/>
      <c r="H23" s="6" t="s">
        <v>16</v>
      </c>
      <c r="I23" s="6"/>
      <c r="J23" s="6"/>
      <c r="K23" s="6"/>
      <c r="L23" s="6"/>
      <c r="M23" s="6"/>
      <c r="N23" s="6"/>
    </row>
    <row r="24" spans="1:8" ht="15" customHeight="1" hidden="1">
      <c r="A24" s="7"/>
      <c r="B24" s="7"/>
      <c r="C24" s="28"/>
      <c r="D24" s="28"/>
      <c r="E24" s="28"/>
      <c r="F24" s="28"/>
      <c r="G24" s="28"/>
      <c r="H24" s="6"/>
    </row>
    <row r="25" spans="1:14" ht="15.75" customHeight="1" hidden="1" thickBot="1">
      <c r="A25" s="34" t="s">
        <v>17</v>
      </c>
      <c r="B25" s="34"/>
      <c r="C25" s="34"/>
      <c r="D25" s="34"/>
      <c r="E25" s="34"/>
      <c r="F25" s="34"/>
      <c r="G25" s="34"/>
      <c r="H25" s="23" t="s">
        <v>18</v>
      </c>
      <c r="I25" s="23"/>
      <c r="J25" s="23"/>
      <c r="K25" s="23"/>
      <c r="L25" s="23"/>
      <c r="M25" s="23"/>
      <c r="N25" s="23"/>
    </row>
    <row r="26" spans="1:14" ht="15" customHeight="1" hidden="1">
      <c r="A26" s="43">
        <v>44377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ht="19.5" customHeight="1" hidden="1">
      <c r="A27" s="42" t="s">
        <v>6</v>
      </c>
      <c r="B27" s="42"/>
      <c r="C27" s="40" t="s">
        <v>5</v>
      </c>
      <c r="D27" s="40"/>
      <c r="E27" s="40" t="s">
        <v>19</v>
      </c>
      <c r="F27" s="40"/>
      <c r="G27" s="40" t="s">
        <v>10</v>
      </c>
      <c r="H27" s="40"/>
      <c r="I27" s="40" t="s">
        <v>11</v>
      </c>
      <c r="J27" s="40"/>
      <c r="K27" s="40" t="s">
        <v>12</v>
      </c>
      <c r="L27" s="40"/>
      <c r="M27" s="40" t="s">
        <v>21</v>
      </c>
      <c r="N27" s="40"/>
    </row>
    <row r="28" spans="1:14" ht="19.5" customHeight="1" hidden="1" thickBot="1">
      <c r="A28" s="8"/>
      <c r="B28" s="8"/>
      <c r="C28" s="9" t="s">
        <v>1</v>
      </c>
      <c r="D28" s="9" t="s">
        <v>2</v>
      </c>
      <c r="E28" s="9" t="s">
        <v>1</v>
      </c>
      <c r="F28" s="9" t="s">
        <v>2</v>
      </c>
      <c r="G28" s="9" t="s">
        <v>1</v>
      </c>
      <c r="H28" s="9" t="s">
        <v>2</v>
      </c>
      <c r="I28" s="9" t="s">
        <v>1</v>
      </c>
      <c r="J28" s="9" t="s">
        <v>2</v>
      </c>
      <c r="K28" s="9" t="s">
        <v>1</v>
      </c>
      <c r="L28" s="9" t="s">
        <v>2</v>
      </c>
      <c r="M28" s="9" t="s">
        <v>1</v>
      </c>
      <c r="N28" s="9" t="s">
        <v>2</v>
      </c>
    </row>
    <row r="29" spans="1:14" ht="19.5" customHeight="1" hidden="1">
      <c r="A29" s="41" t="s">
        <v>14</v>
      </c>
      <c r="B29" s="30" t="s">
        <v>3</v>
      </c>
      <c r="C29" s="15">
        <f>6341357+3040732</f>
        <v>9382089</v>
      </c>
      <c r="D29" s="15">
        <f>14092346-323</f>
        <v>14092023</v>
      </c>
      <c r="E29" s="24">
        <v>0</v>
      </c>
      <c r="F29" s="24">
        <v>0</v>
      </c>
      <c r="G29" s="15"/>
      <c r="H29" s="15">
        <f>3315012+1524356</f>
        <v>4839368</v>
      </c>
      <c r="I29" s="15"/>
      <c r="J29" s="15">
        <v>250000</v>
      </c>
      <c r="K29" s="15"/>
      <c r="L29" s="15">
        <v>271555</v>
      </c>
      <c r="M29" s="15"/>
      <c r="N29" s="15">
        <v>7910206</v>
      </c>
    </row>
    <row r="30" spans="1:14" ht="19.5" customHeight="1" hidden="1">
      <c r="A30" s="36"/>
      <c r="B30" s="30" t="s">
        <v>4</v>
      </c>
      <c r="C30" s="15"/>
      <c r="D30" s="15"/>
      <c r="E30" s="24">
        <v>0</v>
      </c>
      <c r="F30" s="24">
        <v>0</v>
      </c>
      <c r="G30" s="15">
        <f>1662656</f>
        <v>1662656</v>
      </c>
      <c r="H30" s="15">
        <f>6651100-G30</f>
        <v>4988444</v>
      </c>
      <c r="I30" s="15">
        <f>322452-178065</f>
        <v>144387</v>
      </c>
      <c r="J30" s="15">
        <f>4195+607743+91055+213264+74885+452-178065</f>
        <v>813529</v>
      </c>
      <c r="K30" s="15"/>
      <c r="L30" s="15"/>
      <c r="M30" s="15"/>
      <c r="N30" s="15"/>
    </row>
    <row r="31" spans="1:14" ht="19.5" customHeight="1" hidden="1">
      <c r="A31" s="37" t="s">
        <v>0</v>
      </c>
      <c r="B31" s="1" t="s">
        <v>3</v>
      </c>
      <c r="C31" s="16"/>
      <c r="D31" s="16"/>
      <c r="E31" s="25">
        <v>0</v>
      </c>
      <c r="F31" s="25">
        <v>0</v>
      </c>
      <c r="G31" s="16">
        <v>19954279</v>
      </c>
      <c r="H31" s="16"/>
      <c r="I31" s="16"/>
      <c r="J31" s="16"/>
      <c r="K31" s="16"/>
      <c r="L31" s="16"/>
      <c r="M31" s="16"/>
      <c r="N31" s="16"/>
    </row>
    <row r="32" spans="1:14" ht="19.5" customHeight="1" hidden="1">
      <c r="A32" s="37"/>
      <c r="B32" s="2" t="s">
        <v>4</v>
      </c>
      <c r="C32" s="17"/>
      <c r="D32" s="17"/>
      <c r="E32" s="26">
        <v>0</v>
      </c>
      <c r="F32" s="26">
        <v>0</v>
      </c>
      <c r="G32" s="17">
        <v>3499578</v>
      </c>
      <c r="H32" s="17"/>
      <c r="I32" s="17"/>
      <c r="J32" s="17"/>
      <c r="K32" s="17"/>
      <c r="L32" s="17"/>
      <c r="M32" s="17"/>
      <c r="N32" s="17"/>
    </row>
    <row r="33" spans="1:14" ht="19.5" customHeight="1" hidden="1">
      <c r="A33" s="36" t="s">
        <v>7</v>
      </c>
      <c r="B33" s="30" t="s">
        <v>3</v>
      </c>
      <c r="C33" s="15"/>
      <c r="D33" s="15">
        <v>16673782</v>
      </c>
      <c r="E33" s="24">
        <v>0</v>
      </c>
      <c r="F33" s="24">
        <v>0</v>
      </c>
      <c r="G33" s="15"/>
      <c r="H33" s="15">
        <v>20724451</v>
      </c>
      <c r="I33" s="15"/>
      <c r="J33" s="15">
        <v>13517175</v>
      </c>
      <c r="K33" s="15"/>
      <c r="L33" s="15">
        <v>14746620</v>
      </c>
      <c r="M33" s="15"/>
      <c r="N33" s="15">
        <v>2397000</v>
      </c>
    </row>
    <row r="34" spans="1:14" ht="19.5" customHeight="1" hidden="1">
      <c r="A34" s="36"/>
      <c r="B34" s="30" t="s">
        <v>4</v>
      </c>
      <c r="C34" s="15"/>
      <c r="D34" s="15"/>
      <c r="E34" s="24">
        <v>0</v>
      </c>
      <c r="F34" s="24">
        <v>0</v>
      </c>
      <c r="G34" s="15"/>
      <c r="H34" s="15"/>
      <c r="I34" s="15"/>
      <c r="J34" s="15"/>
      <c r="K34" s="15"/>
      <c r="L34" s="15"/>
      <c r="M34" s="15"/>
      <c r="N34" s="15"/>
    </row>
    <row r="35" spans="1:14" ht="19.5" customHeight="1" hidden="1">
      <c r="A35" s="37" t="s">
        <v>8</v>
      </c>
      <c r="B35" s="1" t="s">
        <v>3</v>
      </c>
      <c r="C35" s="17"/>
      <c r="D35" s="16"/>
      <c r="E35" s="25">
        <v>0</v>
      </c>
      <c r="F35" s="25">
        <v>0</v>
      </c>
      <c r="G35" s="21"/>
      <c r="H35" s="22"/>
      <c r="I35" s="16"/>
      <c r="J35" s="16"/>
      <c r="K35" s="16"/>
      <c r="L35" s="16"/>
      <c r="M35" s="16"/>
      <c r="N35" s="16">
        <v>2000000</v>
      </c>
    </row>
    <row r="36" spans="1:14" ht="19.5" customHeight="1" hidden="1">
      <c r="A36" s="37"/>
      <c r="B36" s="2" t="s">
        <v>4</v>
      </c>
      <c r="C36" s="17"/>
      <c r="D36" s="17">
        <v>3529226</v>
      </c>
      <c r="E36" s="26">
        <v>0</v>
      </c>
      <c r="F36" s="26">
        <v>0</v>
      </c>
      <c r="G36" s="16"/>
      <c r="H36" s="16">
        <f>400000+3245136</f>
        <v>3645136</v>
      </c>
      <c r="I36" s="17"/>
      <c r="J36" s="17">
        <f>2528196+1161805</f>
        <v>3690001</v>
      </c>
      <c r="K36" s="17"/>
      <c r="L36" s="17">
        <f>4929753+1957800</f>
        <v>6887553</v>
      </c>
      <c r="M36" s="17"/>
      <c r="N36" s="16">
        <v>2000000</v>
      </c>
    </row>
    <row r="37" spans="1:14" ht="19.5" customHeight="1" hidden="1">
      <c r="A37" s="36" t="s">
        <v>9</v>
      </c>
      <c r="B37" s="30" t="s">
        <v>3</v>
      </c>
      <c r="C37" s="15"/>
      <c r="D37" s="15"/>
      <c r="E37" s="24">
        <v>0</v>
      </c>
      <c r="F37" s="24">
        <v>0</v>
      </c>
      <c r="G37" s="15"/>
      <c r="H37" s="15"/>
      <c r="I37" s="15"/>
      <c r="J37" s="15"/>
      <c r="K37" s="15"/>
      <c r="L37" s="15"/>
      <c r="M37" s="15"/>
      <c r="N37" s="15"/>
    </row>
    <row r="38" spans="1:14" ht="19.5" customHeight="1" hidden="1">
      <c r="A38" s="36"/>
      <c r="B38" s="30" t="s">
        <v>4</v>
      </c>
      <c r="C38" s="15"/>
      <c r="D38" s="15"/>
      <c r="E38" s="24">
        <v>0</v>
      </c>
      <c r="F38" s="24">
        <v>0</v>
      </c>
      <c r="G38" s="15"/>
      <c r="H38" s="15"/>
      <c r="I38" s="15"/>
      <c r="J38" s="15"/>
      <c r="K38" s="15"/>
      <c r="L38" s="15"/>
      <c r="M38" s="15"/>
      <c r="N38" s="15"/>
    </row>
    <row r="39" spans="1:14" ht="19.5" customHeight="1" hidden="1">
      <c r="A39" s="38" t="s">
        <v>13</v>
      </c>
      <c r="B39" s="31"/>
      <c r="C39" s="18">
        <f aca="true" t="shared" si="1" ref="C39:J39">SUM(C29:C38)</f>
        <v>9382089</v>
      </c>
      <c r="D39" s="18">
        <f t="shared" si="1"/>
        <v>34295031</v>
      </c>
      <c r="E39" s="27">
        <f t="shared" si="1"/>
        <v>0</v>
      </c>
      <c r="F39" s="27">
        <f t="shared" si="1"/>
        <v>0</v>
      </c>
      <c r="G39" s="18">
        <f t="shared" si="1"/>
        <v>25116513</v>
      </c>
      <c r="H39" s="18">
        <f t="shared" si="1"/>
        <v>34197399</v>
      </c>
      <c r="I39" s="18">
        <f t="shared" si="1"/>
        <v>144387</v>
      </c>
      <c r="J39" s="18">
        <f t="shared" si="1"/>
        <v>18270705</v>
      </c>
      <c r="K39" s="18">
        <f>SUM(K29:K38)</f>
        <v>0</v>
      </c>
      <c r="L39" s="18">
        <f>SUM(L29:L38)</f>
        <v>21905728</v>
      </c>
      <c r="M39" s="18">
        <f>SUM(M29:M38)</f>
        <v>0</v>
      </c>
      <c r="N39" s="18">
        <f>SUM(N29:N38)</f>
        <v>14307206</v>
      </c>
    </row>
    <row r="40" spans="1:14" ht="19.5" customHeight="1" hidden="1" thickBot="1">
      <c r="A40" s="39"/>
      <c r="B40" s="11"/>
      <c r="C40" s="35">
        <f>C39+D39</f>
        <v>43677120</v>
      </c>
      <c r="D40" s="35"/>
      <c r="E40" s="35">
        <f>E39+F39</f>
        <v>0</v>
      </c>
      <c r="F40" s="35"/>
      <c r="G40" s="35">
        <f>G39+H39</f>
        <v>59313912</v>
      </c>
      <c r="H40" s="35"/>
      <c r="I40" s="35">
        <f>I39+J39</f>
        <v>18415092</v>
      </c>
      <c r="J40" s="35"/>
      <c r="K40" s="35">
        <f>K39+L39</f>
        <v>21905728</v>
      </c>
      <c r="L40" s="35"/>
      <c r="M40" s="35">
        <f>M39+N39</f>
        <v>14307206</v>
      </c>
      <c r="N40" s="35"/>
    </row>
    <row r="41" ht="19.5" customHeight="1" hidden="1">
      <c r="C41" s="20"/>
    </row>
    <row r="42" spans="1:14" ht="15" customHeight="1" hidden="1">
      <c r="A42" s="6" t="s">
        <v>28</v>
      </c>
      <c r="B42" s="6"/>
      <c r="C42" s="6"/>
      <c r="D42" s="6"/>
      <c r="E42" s="6"/>
      <c r="F42" s="6"/>
      <c r="G42" s="6"/>
      <c r="H42" s="6" t="s">
        <v>29</v>
      </c>
      <c r="I42" s="6"/>
      <c r="J42" s="6"/>
      <c r="K42" s="6"/>
      <c r="L42" s="6"/>
      <c r="M42" s="6"/>
      <c r="N42" s="6"/>
    </row>
    <row r="43" spans="1:14" ht="15" customHeight="1" hidden="1">
      <c r="A43" s="33" t="s">
        <v>15</v>
      </c>
      <c r="B43" s="33"/>
      <c r="C43" s="33"/>
      <c r="D43" s="33"/>
      <c r="E43" s="14"/>
      <c r="F43" s="29"/>
      <c r="G43" s="13"/>
      <c r="H43" s="6" t="s">
        <v>16</v>
      </c>
      <c r="I43" s="6"/>
      <c r="J43" s="6"/>
      <c r="K43" s="6"/>
      <c r="L43" s="6"/>
      <c r="M43" s="6"/>
      <c r="N43" s="6"/>
    </row>
    <row r="44" spans="1:8" ht="15" customHeight="1" hidden="1">
      <c r="A44" s="7"/>
      <c r="B44" s="7"/>
      <c r="C44" s="28"/>
      <c r="D44" s="28"/>
      <c r="E44" s="28"/>
      <c r="F44" s="28"/>
      <c r="G44" s="28"/>
      <c r="H44" s="6"/>
    </row>
    <row r="45" spans="1:14" ht="15.75" customHeight="1" hidden="1" thickBot="1">
      <c r="A45" s="34" t="s">
        <v>17</v>
      </c>
      <c r="B45" s="34"/>
      <c r="C45" s="34"/>
      <c r="D45" s="34"/>
      <c r="E45" s="34"/>
      <c r="F45" s="34"/>
      <c r="G45" s="34"/>
      <c r="H45" s="23" t="s">
        <v>18</v>
      </c>
      <c r="I45" s="23"/>
      <c r="J45" s="23"/>
      <c r="K45" s="23"/>
      <c r="L45" s="23"/>
      <c r="M45" s="23"/>
      <c r="N45" s="23"/>
    </row>
    <row r="46" spans="1:14" ht="15" customHeight="1" hidden="1">
      <c r="A46" s="43">
        <v>44469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1:14" ht="19.5" customHeight="1" hidden="1">
      <c r="A47" s="42" t="s">
        <v>6</v>
      </c>
      <c r="B47" s="42"/>
      <c r="C47" s="40" t="s">
        <v>5</v>
      </c>
      <c r="D47" s="40"/>
      <c r="E47" s="40" t="s">
        <v>19</v>
      </c>
      <c r="F47" s="40"/>
      <c r="G47" s="40" t="s">
        <v>10</v>
      </c>
      <c r="H47" s="40"/>
      <c r="I47" s="40" t="s">
        <v>11</v>
      </c>
      <c r="J47" s="40"/>
      <c r="K47" s="40" t="s">
        <v>12</v>
      </c>
      <c r="L47" s="40"/>
      <c r="M47" s="40" t="s">
        <v>21</v>
      </c>
      <c r="N47" s="40"/>
    </row>
    <row r="48" spans="1:14" ht="19.5" customHeight="1" hidden="1" thickBot="1">
      <c r="A48" s="8"/>
      <c r="B48" s="8"/>
      <c r="C48" s="9" t="s">
        <v>1</v>
      </c>
      <c r="D48" s="9" t="s">
        <v>2</v>
      </c>
      <c r="E48" s="9" t="s">
        <v>1</v>
      </c>
      <c r="F48" s="9" t="s">
        <v>2</v>
      </c>
      <c r="G48" s="9" t="s">
        <v>1</v>
      </c>
      <c r="H48" s="9" t="s">
        <v>2</v>
      </c>
      <c r="I48" s="9" t="s">
        <v>1</v>
      </c>
      <c r="J48" s="9" t="s">
        <v>2</v>
      </c>
      <c r="K48" s="9" t="s">
        <v>1</v>
      </c>
      <c r="L48" s="9" t="s">
        <v>2</v>
      </c>
      <c r="M48" s="9" t="s">
        <v>1</v>
      </c>
      <c r="N48" s="9" t="s">
        <v>2</v>
      </c>
    </row>
    <row r="49" spans="1:14" ht="19.5" customHeight="1" hidden="1">
      <c r="A49" s="41" t="s">
        <v>14</v>
      </c>
      <c r="B49" s="30" t="s">
        <v>3</v>
      </c>
      <c r="C49" s="15">
        <v>9444232</v>
      </c>
      <c r="D49" s="15">
        <v>14197567</v>
      </c>
      <c r="E49" s="15">
        <v>0</v>
      </c>
      <c r="F49" s="15">
        <v>0</v>
      </c>
      <c r="G49" s="15">
        <f>2511957-430790</f>
        <v>2081167</v>
      </c>
      <c r="H49" s="15">
        <f>430790+807725+1523929</f>
        <v>2762444</v>
      </c>
      <c r="I49" s="15">
        <v>0</v>
      </c>
      <c r="J49" s="15">
        <v>250000</v>
      </c>
      <c r="K49" s="15">
        <v>0</v>
      </c>
      <c r="L49" s="15">
        <v>306270</v>
      </c>
      <c r="M49" s="15">
        <v>0</v>
      </c>
      <c r="N49" s="15">
        <v>8699778</v>
      </c>
    </row>
    <row r="50" spans="1:14" ht="19.5" customHeight="1" hidden="1">
      <c r="A50" s="36"/>
      <c r="B50" s="30" t="s">
        <v>4</v>
      </c>
      <c r="C50" s="15">
        <v>0</v>
      </c>
      <c r="D50" s="15">
        <v>0</v>
      </c>
      <c r="E50" s="15">
        <v>0</v>
      </c>
      <c r="F50" s="15">
        <v>0</v>
      </c>
      <c r="G50" s="15">
        <f>461266+1215760</f>
        <v>1677026</v>
      </c>
      <c r="H50" s="15">
        <f>6532577</f>
        <v>6532577</v>
      </c>
      <c r="I50" s="15">
        <f>1247942-206186</f>
        <v>1041756</v>
      </c>
      <c r="J50" s="15">
        <v>206186</v>
      </c>
      <c r="K50" s="15">
        <v>0</v>
      </c>
      <c r="L50" s="15">
        <v>0</v>
      </c>
      <c r="M50" s="15">
        <v>0</v>
      </c>
      <c r="N50" s="15">
        <v>0</v>
      </c>
    </row>
    <row r="51" spans="1:14" ht="19.5" customHeight="1" hidden="1">
      <c r="A51" s="37" t="s">
        <v>0</v>
      </c>
      <c r="B51" s="1" t="s">
        <v>3</v>
      </c>
      <c r="C51" s="16">
        <v>0</v>
      </c>
      <c r="D51" s="16">
        <v>0</v>
      </c>
      <c r="E51" s="16">
        <v>0</v>
      </c>
      <c r="F51" s="16">
        <v>0</v>
      </c>
      <c r="G51" s="16">
        <v>21005307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</row>
    <row r="52" spans="1:14" ht="19.5" customHeight="1" hidden="1">
      <c r="A52" s="37"/>
      <c r="B52" s="2" t="s">
        <v>4</v>
      </c>
      <c r="C52" s="17">
        <v>0</v>
      </c>
      <c r="D52" s="17">
        <v>0</v>
      </c>
      <c r="E52" s="17">
        <v>0</v>
      </c>
      <c r="F52" s="17">
        <v>0</v>
      </c>
      <c r="G52" s="17">
        <v>2954004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</row>
    <row r="53" spans="1:14" ht="19.5" customHeight="1" hidden="1">
      <c r="A53" s="36" t="s">
        <v>7</v>
      </c>
      <c r="B53" s="30" t="s">
        <v>3</v>
      </c>
      <c r="C53" s="15">
        <v>0</v>
      </c>
      <c r="D53" s="15">
        <v>16673782</v>
      </c>
      <c r="E53" s="15">
        <v>0</v>
      </c>
      <c r="F53" s="15">
        <v>0</v>
      </c>
      <c r="G53" s="15">
        <v>0</v>
      </c>
      <c r="H53" s="15">
        <v>20760164</v>
      </c>
      <c r="I53" s="15">
        <v>0</v>
      </c>
      <c r="J53" s="15">
        <v>13517176</v>
      </c>
      <c r="K53" s="15">
        <v>0</v>
      </c>
      <c r="L53" s="15">
        <v>15070180</v>
      </c>
      <c r="M53" s="15">
        <v>0</v>
      </c>
      <c r="N53" s="15">
        <v>0</v>
      </c>
    </row>
    <row r="54" spans="1:14" ht="19.5" customHeight="1" hidden="1">
      <c r="A54" s="36"/>
      <c r="B54" s="30" t="s">
        <v>4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</row>
    <row r="55" spans="1:14" ht="19.5" customHeight="1" hidden="1">
      <c r="A55" s="37" t="s">
        <v>8</v>
      </c>
      <c r="B55" s="1" t="s">
        <v>3</v>
      </c>
      <c r="C55" s="17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2528195</v>
      </c>
      <c r="K55" s="16">
        <v>0</v>
      </c>
      <c r="L55" s="16">
        <v>1957800</v>
      </c>
      <c r="M55" s="16">
        <v>0</v>
      </c>
      <c r="N55" s="16">
        <v>2000000</v>
      </c>
    </row>
    <row r="56" spans="1:15" ht="19.5" customHeight="1" hidden="1">
      <c r="A56" s="37"/>
      <c r="B56" s="2" t="s">
        <v>4</v>
      </c>
      <c r="C56" s="17">
        <v>0</v>
      </c>
      <c r="D56" s="17">
        <v>3531651</v>
      </c>
      <c r="E56" s="17">
        <v>0</v>
      </c>
      <c r="F56" s="17">
        <v>0</v>
      </c>
      <c r="G56" s="16">
        <v>0</v>
      </c>
      <c r="H56" s="16">
        <v>3679611</v>
      </c>
      <c r="I56" s="17">
        <v>0</v>
      </c>
      <c r="J56" s="17">
        <v>1461805</v>
      </c>
      <c r="K56" s="17">
        <v>0</v>
      </c>
      <c r="L56" s="17">
        <f>5159837+4615531-1957800</f>
        <v>7817568</v>
      </c>
      <c r="M56" s="17">
        <v>0</v>
      </c>
      <c r="N56" s="16">
        <v>2500000</v>
      </c>
      <c r="O56" s="19"/>
    </row>
    <row r="57" spans="1:14" ht="19.5" customHeight="1" hidden="1">
      <c r="A57" s="36" t="s">
        <v>9</v>
      </c>
      <c r="B57" s="30" t="s">
        <v>3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329082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</row>
    <row r="58" spans="1:14" ht="19.5" customHeight="1" hidden="1">
      <c r="A58" s="36"/>
      <c r="B58" s="30" t="s">
        <v>4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</row>
    <row r="59" spans="1:14" ht="19.5" customHeight="1" hidden="1">
      <c r="A59" s="38" t="s">
        <v>13</v>
      </c>
      <c r="B59" s="31"/>
      <c r="C59" s="18">
        <f aca="true" t="shared" si="2" ref="C59:J59">SUM(C49:C58)</f>
        <v>9444232</v>
      </c>
      <c r="D59" s="18">
        <f t="shared" si="2"/>
        <v>34403000</v>
      </c>
      <c r="E59" s="18">
        <f t="shared" si="2"/>
        <v>0</v>
      </c>
      <c r="F59" s="18">
        <f t="shared" si="2"/>
        <v>0</v>
      </c>
      <c r="G59" s="18">
        <f t="shared" si="2"/>
        <v>27717504</v>
      </c>
      <c r="H59" s="18">
        <f t="shared" si="2"/>
        <v>34063878</v>
      </c>
      <c r="I59" s="18">
        <f t="shared" si="2"/>
        <v>1041756</v>
      </c>
      <c r="J59" s="18">
        <f t="shared" si="2"/>
        <v>17963362</v>
      </c>
      <c r="K59" s="18">
        <f>SUM(K49:K58)</f>
        <v>0</v>
      </c>
      <c r="L59" s="18">
        <f>SUM(L49:L58)</f>
        <v>25151818</v>
      </c>
      <c r="M59" s="18">
        <f>SUM(M49:M58)</f>
        <v>0</v>
      </c>
      <c r="N59" s="18">
        <f>SUM(N49:N58)</f>
        <v>13199778</v>
      </c>
    </row>
    <row r="60" spans="1:14" ht="19.5" customHeight="1" hidden="1" thickBot="1">
      <c r="A60" s="39"/>
      <c r="B60" s="11"/>
      <c r="C60" s="35">
        <f>C59+D59</f>
        <v>43847232</v>
      </c>
      <c r="D60" s="35"/>
      <c r="E60" s="35">
        <f>E59+F59</f>
        <v>0</v>
      </c>
      <c r="F60" s="35"/>
      <c r="G60" s="35">
        <f>G59+H59</f>
        <v>61781382</v>
      </c>
      <c r="H60" s="35"/>
      <c r="I60" s="35">
        <f>I59+J59</f>
        <v>19005118</v>
      </c>
      <c r="J60" s="35"/>
      <c r="K60" s="35">
        <f>K59+L59</f>
        <v>25151818</v>
      </c>
      <c r="L60" s="35"/>
      <c r="M60" s="35">
        <f>M59+N59</f>
        <v>13199778</v>
      </c>
      <c r="N60" s="35"/>
    </row>
    <row r="62" spans="1:14" ht="19.5" customHeight="1">
      <c r="A62" s="82" t="s">
        <v>38</v>
      </c>
      <c r="B62" s="82"/>
      <c r="C62" s="82"/>
      <c r="D62" s="82"/>
      <c r="E62" s="82"/>
      <c r="F62" s="82"/>
      <c r="G62" s="82"/>
      <c r="H62" s="82"/>
      <c r="I62" s="46"/>
      <c r="J62" s="46"/>
      <c r="K62" s="46"/>
      <c r="L62" s="47"/>
      <c r="M62" s="47"/>
      <c r="N62" s="46" t="s">
        <v>39</v>
      </c>
    </row>
    <row r="63" spans="1:14" ht="23.25" customHeight="1">
      <c r="A63" s="82" t="s">
        <v>15</v>
      </c>
      <c r="B63" s="82"/>
      <c r="C63" s="82"/>
      <c r="D63" s="82"/>
      <c r="E63" s="48"/>
      <c r="F63" s="48"/>
      <c r="G63" s="48"/>
      <c r="H63" s="49"/>
      <c r="I63" s="48"/>
      <c r="J63" s="48"/>
      <c r="K63" s="50"/>
      <c r="L63" s="47"/>
      <c r="M63" s="47"/>
      <c r="N63" s="46" t="s">
        <v>16</v>
      </c>
    </row>
    <row r="64" spans="1:14" ht="19.5" customHeight="1" thickBot="1">
      <c r="A64" s="83" t="s">
        <v>31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47"/>
      <c r="M64" s="47"/>
      <c r="N64" s="46" t="s">
        <v>32</v>
      </c>
    </row>
    <row r="65" spans="1:19" ht="19.5" customHeight="1" thickBot="1">
      <c r="A65" s="73" t="s">
        <v>44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5"/>
      <c r="O65" s="6"/>
      <c r="P65" s="6"/>
      <c r="Q65" s="6"/>
      <c r="R65" s="6"/>
      <c r="S65" s="6"/>
    </row>
    <row r="66" spans="1:19" ht="19.5" customHeight="1">
      <c r="A66" s="76" t="s">
        <v>6</v>
      </c>
      <c r="B66" s="78"/>
      <c r="C66" s="70" t="s">
        <v>33</v>
      </c>
      <c r="D66" s="70"/>
      <c r="E66" s="71" t="s">
        <v>34</v>
      </c>
      <c r="F66" s="80"/>
      <c r="G66" s="70" t="s">
        <v>35</v>
      </c>
      <c r="H66" s="70"/>
      <c r="I66" s="81" t="s">
        <v>30</v>
      </c>
      <c r="J66" s="81"/>
      <c r="K66" s="70" t="s">
        <v>9</v>
      </c>
      <c r="L66" s="70"/>
      <c r="M66" s="71" t="s">
        <v>20</v>
      </c>
      <c r="N66" s="72"/>
      <c r="O66" s="12"/>
      <c r="P66" s="12"/>
      <c r="Q66" s="12"/>
      <c r="R66" s="12"/>
      <c r="S66" s="12"/>
    </row>
    <row r="67" spans="1:14" ht="19.5" customHeight="1">
      <c r="A67" s="77"/>
      <c r="B67" s="79"/>
      <c r="C67" s="51" t="s">
        <v>3</v>
      </c>
      <c r="D67" s="51" t="s">
        <v>4</v>
      </c>
      <c r="E67" s="51" t="s">
        <v>3</v>
      </c>
      <c r="F67" s="51" t="s">
        <v>4</v>
      </c>
      <c r="G67" s="52" t="s">
        <v>3</v>
      </c>
      <c r="H67" s="51" t="s">
        <v>4</v>
      </c>
      <c r="I67" s="52" t="s">
        <v>3</v>
      </c>
      <c r="J67" s="51" t="s">
        <v>4</v>
      </c>
      <c r="K67" s="51" t="s">
        <v>3</v>
      </c>
      <c r="L67" s="52" t="s">
        <v>4</v>
      </c>
      <c r="M67" s="51" t="s">
        <v>3</v>
      </c>
      <c r="N67" s="53" t="s">
        <v>4</v>
      </c>
    </row>
    <row r="68" spans="1:14" ht="31.5">
      <c r="A68" s="66" t="str">
        <f>'[1]فهرس الشركات'!B2</f>
        <v>شركة ترست العالمية للتأمين</v>
      </c>
      <c r="B68" s="54" t="s">
        <v>36</v>
      </c>
      <c r="C68" s="55">
        <v>15935059</v>
      </c>
      <c r="D68" s="55">
        <v>0</v>
      </c>
      <c r="E68" s="55">
        <v>0</v>
      </c>
      <c r="F68" s="55">
        <v>0</v>
      </c>
      <c r="G68" s="55">
        <v>3869176</v>
      </c>
      <c r="H68" s="55">
        <v>6063320</v>
      </c>
      <c r="I68" s="55">
        <v>17052741</v>
      </c>
      <c r="J68" s="55">
        <v>0</v>
      </c>
      <c r="K68" s="55">
        <v>0</v>
      </c>
      <c r="L68" s="55">
        <v>0</v>
      </c>
      <c r="M68" s="55">
        <f>K68+I68+G68+C68+E68</f>
        <v>36856976</v>
      </c>
      <c r="N68" s="56">
        <f>L68+J68+H68+D68+F68</f>
        <v>6063320</v>
      </c>
    </row>
    <row r="69" spans="1:14" ht="31.5">
      <c r="A69" s="66"/>
      <c r="B69" s="54" t="s">
        <v>37</v>
      </c>
      <c r="C69" s="55">
        <v>6724553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f>K69+I69+G69+C69+E69</f>
        <v>6724553</v>
      </c>
      <c r="N69" s="56">
        <f>L69+J69+H69+D69+F69</f>
        <v>0</v>
      </c>
    </row>
    <row r="70" spans="1:14" ht="19.5" customHeight="1">
      <c r="A70" s="66"/>
      <c r="B70" s="54" t="s">
        <v>20</v>
      </c>
      <c r="C70" s="57">
        <v>22659612</v>
      </c>
      <c r="D70" s="57">
        <v>0</v>
      </c>
      <c r="E70" s="57">
        <v>0</v>
      </c>
      <c r="F70" s="57">
        <v>0</v>
      </c>
      <c r="G70" s="57">
        <v>3869176</v>
      </c>
      <c r="H70" s="57">
        <v>6063320</v>
      </c>
      <c r="I70" s="57">
        <v>17052741</v>
      </c>
      <c r="J70" s="57">
        <v>0</v>
      </c>
      <c r="K70" s="57">
        <v>0</v>
      </c>
      <c r="L70" s="57">
        <v>0</v>
      </c>
      <c r="M70" s="57">
        <f>SUM(M68:M69)</f>
        <v>43581529</v>
      </c>
      <c r="N70" s="58">
        <f>SUM(N68:N69)</f>
        <v>6063320</v>
      </c>
    </row>
    <row r="71" spans="1:14" ht="31.5">
      <c r="A71" s="67" t="str">
        <f>'[1]فهرس الشركات'!B3</f>
        <v>شركة المجموعة الأهلية للتأمين</v>
      </c>
      <c r="B71" s="51" t="s">
        <v>36</v>
      </c>
      <c r="C71" s="59">
        <v>0</v>
      </c>
      <c r="D71" s="59">
        <v>103969</v>
      </c>
      <c r="E71" s="59">
        <v>0</v>
      </c>
      <c r="F71" s="59">
        <v>0</v>
      </c>
      <c r="G71" s="59">
        <v>0</v>
      </c>
      <c r="H71" s="59">
        <v>2513529</v>
      </c>
      <c r="I71" s="59">
        <v>28421841</v>
      </c>
      <c r="J71" s="59">
        <v>0</v>
      </c>
      <c r="K71" s="59">
        <v>0</v>
      </c>
      <c r="L71" s="59">
        <v>0</v>
      </c>
      <c r="M71" s="59">
        <f>K71+I71+G71+C71+E71</f>
        <v>28421841</v>
      </c>
      <c r="N71" s="60">
        <f>L71+J71+H71+D71+F71</f>
        <v>2617498</v>
      </c>
    </row>
    <row r="72" spans="1:14" ht="31.5">
      <c r="A72" s="67"/>
      <c r="B72" s="51" t="s">
        <v>37</v>
      </c>
      <c r="C72" s="59">
        <v>602678</v>
      </c>
      <c r="D72" s="59">
        <v>0</v>
      </c>
      <c r="E72" s="59">
        <v>548383</v>
      </c>
      <c r="F72" s="59">
        <v>0</v>
      </c>
      <c r="G72" s="59">
        <v>0</v>
      </c>
      <c r="H72" s="59">
        <v>0</v>
      </c>
      <c r="I72" s="59">
        <v>3656592</v>
      </c>
      <c r="J72" s="59">
        <v>0</v>
      </c>
      <c r="K72" s="59">
        <v>0</v>
      </c>
      <c r="L72" s="59">
        <v>0</v>
      </c>
      <c r="M72" s="59">
        <f>K72+I72+G72+C72+E72</f>
        <v>4807653</v>
      </c>
      <c r="N72" s="60">
        <f>L72+J72+H72+D72+F72</f>
        <v>0</v>
      </c>
    </row>
    <row r="73" spans="1:14" ht="19.5" customHeight="1">
      <c r="A73" s="67"/>
      <c r="B73" s="51" t="s">
        <v>20</v>
      </c>
      <c r="C73" s="61">
        <v>602678</v>
      </c>
      <c r="D73" s="61">
        <v>103969</v>
      </c>
      <c r="E73" s="61">
        <v>548383</v>
      </c>
      <c r="F73" s="61">
        <v>0</v>
      </c>
      <c r="G73" s="61">
        <v>0</v>
      </c>
      <c r="H73" s="61">
        <v>2513529</v>
      </c>
      <c r="I73" s="61">
        <v>32078433</v>
      </c>
      <c r="J73" s="61">
        <v>0</v>
      </c>
      <c r="K73" s="61">
        <v>0</v>
      </c>
      <c r="L73" s="61">
        <v>0</v>
      </c>
      <c r="M73" s="61">
        <f>SUM(M71:M72)</f>
        <v>33229494</v>
      </c>
      <c r="N73" s="62">
        <f>SUM(N71:N72)</f>
        <v>2617498</v>
      </c>
    </row>
    <row r="74" spans="1:14" ht="31.5">
      <c r="A74" s="69" t="str">
        <f>'[1]فهرس الشركات'!B4</f>
        <v>شركة التأمين الوطنية</v>
      </c>
      <c r="B74" s="54" t="s">
        <v>36</v>
      </c>
      <c r="C74" s="55">
        <v>1437890</v>
      </c>
      <c r="D74" s="55">
        <v>17139930</v>
      </c>
      <c r="E74" s="55">
        <v>0</v>
      </c>
      <c r="F74" s="55">
        <v>0</v>
      </c>
      <c r="G74" s="55">
        <v>3979134</v>
      </c>
      <c r="H74" s="55">
        <v>7522226</v>
      </c>
      <c r="I74" s="55">
        <v>24220755</v>
      </c>
      <c r="J74" s="55">
        <v>0</v>
      </c>
      <c r="K74" s="55">
        <v>0</v>
      </c>
      <c r="L74" s="55">
        <v>0</v>
      </c>
      <c r="M74" s="55">
        <f>K74+I74+G74+C74+E74</f>
        <v>29637779</v>
      </c>
      <c r="N74" s="56">
        <f>L74+J74+H74+D74+F74</f>
        <v>24662156</v>
      </c>
    </row>
    <row r="75" spans="1:14" ht="31.5">
      <c r="A75" s="69"/>
      <c r="B75" s="54" t="s">
        <v>37</v>
      </c>
      <c r="C75" s="55">
        <v>1419683</v>
      </c>
      <c r="D75" s="55">
        <v>1166938</v>
      </c>
      <c r="E75" s="55">
        <v>12815879</v>
      </c>
      <c r="F75" s="55">
        <v>1499554</v>
      </c>
      <c r="G75" s="55">
        <v>0</v>
      </c>
      <c r="H75" s="55">
        <v>4019267</v>
      </c>
      <c r="I75" s="55">
        <v>0</v>
      </c>
      <c r="J75" s="55">
        <v>0</v>
      </c>
      <c r="K75" s="55">
        <v>0</v>
      </c>
      <c r="L75" s="55">
        <v>0</v>
      </c>
      <c r="M75" s="55">
        <f>K75+I75+G75+C75+E75</f>
        <v>14235562</v>
      </c>
      <c r="N75" s="56">
        <f>L75+J75+H75+D75+F75</f>
        <v>6685759</v>
      </c>
    </row>
    <row r="76" spans="1:14" ht="19.5" customHeight="1">
      <c r="A76" s="69"/>
      <c r="B76" s="54" t="s">
        <v>20</v>
      </c>
      <c r="C76" s="57">
        <v>2857573</v>
      </c>
      <c r="D76" s="57">
        <v>18306868</v>
      </c>
      <c r="E76" s="57">
        <v>12815879</v>
      </c>
      <c r="F76" s="57">
        <v>1499554</v>
      </c>
      <c r="G76" s="57">
        <v>3979134</v>
      </c>
      <c r="H76" s="57">
        <v>11541493</v>
      </c>
      <c r="I76" s="57">
        <v>24220755</v>
      </c>
      <c r="J76" s="57">
        <v>0</v>
      </c>
      <c r="K76" s="57">
        <v>0</v>
      </c>
      <c r="L76" s="57">
        <v>0</v>
      </c>
      <c r="M76" s="57">
        <f>SUM(M74:M75)</f>
        <v>43873341</v>
      </c>
      <c r="N76" s="58">
        <f>SUM(N74:N75)</f>
        <v>31347915</v>
      </c>
    </row>
    <row r="77" spans="1:14" ht="31.5">
      <c r="A77" s="67" t="str">
        <f>'[1]فهرس الشركات'!B5</f>
        <v>شركة العالمية المتحدة للتأمين</v>
      </c>
      <c r="B77" s="51" t="s">
        <v>36</v>
      </c>
      <c r="C77" s="59">
        <v>0</v>
      </c>
      <c r="D77" s="59">
        <v>1367594</v>
      </c>
      <c r="E77" s="59">
        <v>0</v>
      </c>
      <c r="F77" s="59">
        <v>0</v>
      </c>
      <c r="G77" s="59">
        <v>2751408</v>
      </c>
      <c r="H77" s="59">
        <v>1461805</v>
      </c>
      <c r="I77" s="59">
        <v>16565021</v>
      </c>
      <c r="J77" s="59">
        <v>0</v>
      </c>
      <c r="K77" s="59">
        <v>0</v>
      </c>
      <c r="L77" s="59">
        <v>0</v>
      </c>
      <c r="M77" s="59">
        <f>K77+I77+G77+C77</f>
        <v>19316429</v>
      </c>
      <c r="N77" s="60">
        <f>L77+J77+H77+D77</f>
        <v>2829399</v>
      </c>
    </row>
    <row r="78" spans="1:14" ht="31.5">
      <c r="A78" s="67"/>
      <c r="B78" s="51" t="s">
        <v>37</v>
      </c>
      <c r="C78" s="59">
        <v>250000</v>
      </c>
      <c r="D78" s="59">
        <v>115639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  <c r="J78" s="59">
        <v>0</v>
      </c>
      <c r="K78" s="59">
        <v>0</v>
      </c>
      <c r="L78" s="59">
        <v>0</v>
      </c>
      <c r="M78" s="59">
        <f>K78+I78+G78+C78</f>
        <v>250000</v>
      </c>
      <c r="N78" s="60">
        <f>L78+J78+H78+D78</f>
        <v>115639</v>
      </c>
    </row>
    <row r="79" spans="1:14" ht="19.5" customHeight="1">
      <c r="A79" s="67"/>
      <c r="B79" s="51" t="s">
        <v>20</v>
      </c>
      <c r="C79" s="51">
        <v>250000</v>
      </c>
      <c r="D79" s="51">
        <v>1483233</v>
      </c>
      <c r="E79" s="51">
        <v>0</v>
      </c>
      <c r="F79" s="51">
        <v>0</v>
      </c>
      <c r="G79" s="51">
        <v>2751408</v>
      </c>
      <c r="H79" s="51">
        <v>1461805</v>
      </c>
      <c r="I79" s="51">
        <v>16565021</v>
      </c>
      <c r="J79" s="51">
        <v>0</v>
      </c>
      <c r="K79" s="51">
        <v>0</v>
      </c>
      <c r="L79" s="51">
        <v>0</v>
      </c>
      <c r="M79" s="51">
        <f>SUM(M77:M78)</f>
        <v>19566429</v>
      </c>
      <c r="N79" s="62">
        <f>SUM(N77:N78)</f>
        <v>2945038</v>
      </c>
    </row>
    <row r="80" spans="1:14" ht="31.5">
      <c r="A80" s="69" t="str">
        <f>'[1]فهرس الشركات'!B6</f>
        <v>شركة فلسطين للتأمين</v>
      </c>
      <c r="B80" s="54" t="s">
        <v>36</v>
      </c>
      <c r="C80" s="55">
        <v>343603</v>
      </c>
      <c r="D80" s="55">
        <v>0</v>
      </c>
      <c r="E80" s="55">
        <v>0</v>
      </c>
      <c r="F80" s="55">
        <v>0</v>
      </c>
      <c r="G80" s="55">
        <v>3426827</v>
      </c>
      <c r="H80" s="55">
        <v>4117996</v>
      </c>
      <c r="I80" s="55">
        <v>14846879</v>
      </c>
      <c r="J80" s="55">
        <v>0</v>
      </c>
      <c r="K80" s="55">
        <v>0</v>
      </c>
      <c r="L80" s="55">
        <v>0</v>
      </c>
      <c r="M80" s="55">
        <f>K80+I80+G80+C80+E80</f>
        <v>18617309</v>
      </c>
      <c r="N80" s="56">
        <f>L80+J80+H80+D80+F80</f>
        <v>4117996</v>
      </c>
    </row>
    <row r="81" spans="1:14" ht="31.5">
      <c r="A81" s="69"/>
      <c r="B81" s="54" t="s">
        <v>37</v>
      </c>
      <c r="C81" s="55">
        <v>0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f>K81+I81+G81+C81+E81</f>
        <v>0</v>
      </c>
      <c r="N81" s="56">
        <f>L81+J81+H81+D81+F81</f>
        <v>0</v>
      </c>
    </row>
    <row r="82" spans="1:14" ht="19.5" customHeight="1">
      <c r="A82" s="69"/>
      <c r="B82" s="54" t="s">
        <v>20</v>
      </c>
      <c r="C82" s="57">
        <v>343603</v>
      </c>
      <c r="D82" s="57">
        <v>0</v>
      </c>
      <c r="E82" s="57">
        <v>0</v>
      </c>
      <c r="F82" s="57">
        <v>0</v>
      </c>
      <c r="G82" s="57">
        <v>3426827</v>
      </c>
      <c r="H82" s="57">
        <v>4117996</v>
      </c>
      <c r="I82" s="57">
        <v>14846879</v>
      </c>
      <c r="J82" s="57">
        <v>0</v>
      </c>
      <c r="K82" s="57">
        <v>0</v>
      </c>
      <c r="L82" s="57">
        <v>0</v>
      </c>
      <c r="M82" s="57">
        <f>SUM(M80:M81)</f>
        <v>18617309</v>
      </c>
      <c r="N82" s="58">
        <f>SUM(N80:N81)</f>
        <v>4117996</v>
      </c>
    </row>
    <row r="83" spans="1:14" ht="31.5">
      <c r="A83" s="67" t="str">
        <f>'[1]فهرس الشركات'!B7</f>
        <v>شركة تمكين الفلسطينية للتأمين</v>
      </c>
      <c r="B83" s="51" t="s">
        <v>36</v>
      </c>
      <c r="C83" s="59">
        <v>12137178</v>
      </c>
      <c r="D83" s="59">
        <v>0</v>
      </c>
      <c r="E83" s="59">
        <v>0</v>
      </c>
      <c r="F83" s="59">
        <v>0</v>
      </c>
      <c r="G83" s="59">
        <v>2000000</v>
      </c>
      <c r="H83" s="59">
        <v>1500000</v>
      </c>
      <c r="I83" s="59">
        <v>310200</v>
      </c>
      <c r="J83" s="59">
        <v>3029021</v>
      </c>
      <c r="K83" s="59">
        <v>0</v>
      </c>
      <c r="L83" s="59">
        <v>0</v>
      </c>
      <c r="M83" s="59">
        <f>K83+I83+G83+C83+E83</f>
        <v>14447378</v>
      </c>
      <c r="N83" s="60">
        <f>L83+J83+H83+D83+F83</f>
        <v>4529021</v>
      </c>
    </row>
    <row r="84" spans="1:14" ht="31.5">
      <c r="A84" s="67"/>
      <c r="B84" s="51" t="s">
        <v>37</v>
      </c>
      <c r="C84" s="59">
        <v>0</v>
      </c>
      <c r="D84" s="59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59">
        <v>0</v>
      </c>
      <c r="M84" s="59">
        <f>K84+I84+G84+C84+E84</f>
        <v>0</v>
      </c>
      <c r="N84" s="60">
        <f>L84+J84+H84+D84+F84</f>
        <v>0</v>
      </c>
    </row>
    <row r="85" spans="1:14" ht="19.5" customHeight="1">
      <c r="A85" s="67"/>
      <c r="B85" s="51" t="s">
        <v>20</v>
      </c>
      <c r="C85" s="51">
        <v>12137178</v>
      </c>
      <c r="D85" s="51">
        <v>0</v>
      </c>
      <c r="E85" s="51">
        <v>0</v>
      </c>
      <c r="F85" s="51">
        <v>0</v>
      </c>
      <c r="G85" s="51">
        <v>2000000</v>
      </c>
      <c r="H85" s="51">
        <v>1500000</v>
      </c>
      <c r="I85" s="51">
        <v>310200</v>
      </c>
      <c r="J85" s="51">
        <v>3029021</v>
      </c>
      <c r="K85" s="51">
        <v>0</v>
      </c>
      <c r="L85" s="51">
        <v>0</v>
      </c>
      <c r="M85" s="51">
        <f>SUM(M83:M84)</f>
        <v>14447378</v>
      </c>
      <c r="N85" s="62">
        <f>SUM(N83:N84)</f>
        <v>4529021</v>
      </c>
    </row>
    <row r="86" spans="1:14" ht="31.5">
      <c r="A86" s="69" t="str">
        <f>'[1]فهرس الشركات'!B8</f>
        <v>شركة التكافل الفلسطينية للتأمين</v>
      </c>
      <c r="B86" s="54" t="s">
        <v>36</v>
      </c>
      <c r="C86" s="55">
        <v>2415971</v>
      </c>
      <c r="D86" s="55">
        <v>242271</v>
      </c>
      <c r="E86" s="55">
        <v>0</v>
      </c>
      <c r="F86" s="55">
        <v>0</v>
      </c>
      <c r="G86" s="55">
        <v>3952625</v>
      </c>
      <c r="H86" s="55">
        <v>17829165</v>
      </c>
      <c r="I86" s="55">
        <v>8374327</v>
      </c>
      <c r="J86" s="55">
        <v>0</v>
      </c>
      <c r="K86" s="55">
        <v>0</v>
      </c>
      <c r="L86" s="55">
        <v>0</v>
      </c>
      <c r="M86" s="55">
        <f>K86+I86+G86+C86+E86</f>
        <v>14742923</v>
      </c>
      <c r="N86" s="56">
        <f>L86+J86+H86+D86+F86</f>
        <v>18071436</v>
      </c>
    </row>
    <row r="87" spans="1:14" ht="31.5">
      <c r="A87" s="69"/>
      <c r="B87" s="54" t="s">
        <v>37</v>
      </c>
      <c r="C87" s="55">
        <v>3118574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f>K87+I87+G87+C87+E87</f>
        <v>3118574</v>
      </c>
      <c r="N87" s="56">
        <f>L87+J87+H87+D87+F87</f>
        <v>0</v>
      </c>
    </row>
    <row r="88" spans="1:14" ht="19.5" customHeight="1">
      <c r="A88" s="69"/>
      <c r="B88" s="54" t="s">
        <v>20</v>
      </c>
      <c r="C88" s="57">
        <v>5534545</v>
      </c>
      <c r="D88" s="57">
        <v>242271</v>
      </c>
      <c r="E88" s="57">
        <v>0</v>
      </c>
      <c r="F88" s="57">
        <v>0</v>
      </c>
      <c r="G88" s="57">
        <v>3952625</v>
      </c>
      <c r="H88" s="57">
        <v>17829165</v>
      </c>
      <c r="I88" s="57">
        <v>8374327</v>
      </c>
      <c r="J88" s="57">
        <v>0</v>
      </c>
      <c r="K88" s="57">
        <v>0</v>
      </c>
      <c r="L88" s="57">
        <v>0</v>
      </c>
      <c r="M88" s="57">
        <f>SUM(M86:M87)</f>
        <v>17861497</v>
      </c>
      <c r="N88" s="58">
        <f>SUM(N86:N87)</f>
        <v>18071436</v>
      </c>
    </row>
    <row r="89" spans="1:14" ht="31.5">
      <c r="A89" s="67" t="str">
        <f>'[1]فهرس الشركات'!B9</f>
        <v>شركة المشرق للتأمين</v>
      </c>
      <c r="B89" s="51" t="s">
        <v>36</v>
      </c>
      <c r="C89" s="59">
        <v>2807604</v>
      </c>
      <c r="D89" s="59">
        <v>3988661.8895063465</v>
      </c>
      <c r="E89" s="59">
        <v>0</v>
      </c>
      <c r="F89" s="59">
        <v>0</v>
      </c>
      <c r="G89" s="59">
        <v>2500000</v>
      </c>
      <c r="H89" s="59">
        <v>599104</v>
      </c>
      <c r="I89" s="59">
        <v>12241124</v>
      </c>
      <c r="J89" s="59">
        <v>5846744</v>
      </c>
      <c r="K89" s="59">
        <v>0</v>
      </c>
      <c r="L89" s="59">
        <v>0</v>
      </c>
      <c r="M89" s="59">
        <f>K89+I89+G89+C89+E89</f>
        <v>17548728</v>
      </c>
      <c r="N89" s="60">
        <f>L89+J89+H89+D89+F89</f>
        <v>10434509.889506347</v>
      </c>
    </row>
    <row r="90" spans="1:14" ht="31.5">
      <c r="A90" s="67"/>
      <c r="B90" s="51" t="s">
        <v>37</v>
      </c>
      <c r="C90" s="59">
        <v>1150097.7715091677</v>
      </c>
      <c r="D90" s="59">
        <v>196828.88857545838</v>
      </c>
      <c r="E90" s="59">
        <v>0</v>
      </c>
      <c r="F90" s="59">
        <v>0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  <c r="M90" s="59">
        <f>K90+I90+G90+C90+E90</f>
        <v>1150097.7715091677</v>
      </c>
      <c r="N90" s="60">
        <f>L90+J90+H90+D90+F90</f>
        <v>196828.88857545838</v>
      </c>
    </row>
    <row r="91" spans="1:15" ht="19.5" customHeight="1">
      <c r="A91" s="67"/>
      <c r="B91" s="51" t="s">
        <v>20</v>
      </c>
      <c r="C91" s="51">
        <v>3957701.7715091677</v>
      </c>
      <c r="D91" s="51">
        <v>4185490.778081805</v>
      </c>
      <c r="E91" s="51">
        <v>0</v>
      </c>
      <c r="F91" s="51">
        <v>0</v>
      </c>
      <c r="G91" s="51">
        <v>2500000</v>
      </c>
      <c r="H91" s="51">
        <v>599104</v>
      </c>
      <c r="I91" s="51">
        <v>12241124</v>
      </c>
      <c r="J91" s="51">
        <v>5846744</v>
      </c>
      <c r="K91" s="51">
        <v>0</v>
      </c>
      <c r="L91" s="51">
        <v>0</v>
      </c>
      <c r="M91" s="51">
        <f>SUM(M89:M90)</f>
        <v>18698825.771509167</v>
      </c>
      <c r="N91" s="62">
        <f>SUM(N89:N90)</f>
        <v>10631338.778081806</v>
      </c>
      <c r="O91" s="19"/>
    </row>
    <row r="92" spans="1:14" ht="31.5">
      <c r="A92" s="69" t="str">
        <f>'[1]فهرس الشركات'!B10</f>
        <v>شركة البركة للتأمين الإسلامي</v>
      </c>
      <c r="B92" s="54" t="s">
        <v>36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250000</v>
      </c>
      <c r="I92" s="55">
        <v>0</v>
      </c>
      <c r="J92" s="55">
        <v>0</v>
      </c>
      <c r="K92" s="55">
        <v>0</v>
      </c>
      <c r="L92" s="55">
        <v>0</v>
      </c>
      <c r="M92" s="55">
        <f>K92+I92+G92+C92+E92</f>
        <v>0</v>
      </c>
      <c r="N92" s="56">
        <f>L92+J92+H92+D92+F92</f>
        <v>250000</v>
      </c>
    </row>
    <row r="93" spans="1:14" ht="31.5">
      <c r="A93" s="69"/>
      <c r="B93" s="54" t="s">
        <v>37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f>K93+I93+G93+C93+E93</f>
        <v>0</v>
      </c>
      <c r="N93" s="56">
        <f>L93+J93+H93+D93+F93</f>
        <v>0</v>
      </c>
    </row>
    <row r="94" spans="1:14" ht="19.5" customHeight="1">
      <c r="A94" s="69"/>
      <c r="B94" s="54" t="s">
        <v>20</v>
      </c>
      <c r="C94" s="57">
        <v>0</v>
      </c>
      <c r="D94" s="57">
        <v>0</v>
      </c>
      <c r="E94" s="57">
        <v>0</v>
      </c>
      <c r="F94" s="57">
        <v>0</v>
      </c>
      <c r="G94" s="57">
        <v>0</v>
      </c>
      <c r="H94" s="57">
        <v>250000</v>
      </c>
      <c r="I94" s="57">
        <v>0</v>
      </c>
      <c r="J94" s="57">
        <v>0</v>
      </c>
      <c r="K94" s="57">
        <v>0</v>
      </c>
      <c r="L94" s="57">
        <v>0</v>
      </c>
      <c r="M94" s="57">
        <f>SUM(M92:M93)</f>
        <v>0</v>
      </c>
      <c r="N94" s="58">
        <f>SUM(N92:N93)</f>
        <v>250000</v>
      </c>
    </row>
    <row r="95" spans="1:14" ht="31.5">
      <c r="A95" s="67" t="str">
        <f>'[1]فهرس الشركات'!B11</f>
        <v>شركة الأراضي المقدسة للتأمين التكافلي</v>
      </c>
      <c r="B95" s="51" t="s">
        <v>36</v>
      </c>
      <c r="C95" s="59">
        <v>0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f>K95+I95+G95+C95+E95</f>
        <v>0</v>
      </c>
      <c r="N95" s="60">
        <f>L95+J95+H95+D95+F95</f>
        <v>0</v>
      </c>
    </row>
    <row r="96" spans="1:14" ht="31.5">
      <c r="A96" s="67"/>
      <c r="B96" s="51" t="s">
        <v>37</v>
      </c>
      <c r="C96" s="59">
        <v>0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f>K96+I96+G96+C96+E96</f>
        <v>0</v>
      </c>
      <c r="N96" s="60">
        <f>L96+J96+H96+D96+F96</f>
        <v>0</v>
      </c>
    </row>
    <row r="97" spans="1:14" ht="19.5" customHeight="1">
      <c r="A97" s="67"/>
      <c r="B97" s="51" t="s">
        <v>20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f>SUM(M95:M96)</f>
        <v>0</v>
      </c>
      <c r="N97" s="62">
        <f>SUM(N95:N96)</f>
        <v>0</v>
      </c>
    </row>
    <row r="98" spans="1:14" ht="31.5">
      <c r="A98" s="66" t="str">
        <f>'[1]فهرس الشركات'!B12</f>
        <v>الشركة الأمريكية للتأمين على الحياة- اليكو</v>
      </c>
      <c r="B98" s="54" t="s">
        <v>36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4631477</v>
      </c>
      <c r="I98" s="55">
        <v>0</v>
      </c>
      <c r="J98" s="55">
        <v>0</v>
      </c>
      <c r="K98" s="55">
        <v>0</v>
      </c>
      <c r="L98" s="55">
        <v>0</v>
      </c>
      <c r="M98" s="55">
        <f>K98+I98+G98+C98+E98</f>
        <v>0</v>
      </c>
      <c r="N98" s="56">
        <f>L98+J98+H98+D98+F98</f>
        <v>4631477</v>
      </c>
    </row>
    <row r="99" spans="1:14" ht="31.5">
      <c r="A99" s="66"/>
      <c r="B99" s="54" t="s">
        <v>37</v>
      </c>
      <c r="C99" s="55">
        <v>0</v>
      </c>
      <c r="D99" s="55">
        <v>0</v>
      </c>
      <c r="E99" s="55">
        <v>3773045</v>
      </c>
      <c r="F99" s="55">
        <v>0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>
        <f>K99+I99+G99+C99+E99</f>
        <v>3773045</v>
      </c>
      <c r="N99" s="56">
        <f>L99+J99+H99+D99+F99</f>
        <v>0</v>
      </c>
    </row>
    <row r="100" spans="1:14" ht="19.5" customHeight="1">
      <c r="A100" s="66"/>
      <c r="B100" s="54" t="s">
        <v>20</v>
      </c>
      <c r="C100" s="57">
        <v>0</v>
      </c>
      <c r="D100" s="57">
        <v>0</v>
      </c>
      <c r="E100" s="57">
        <v>3773045</v>
      </c>
      <c r="F100" s="57">
        <v>0</v>
      </c>
      <c r="G100" s="57">
        <v>0</v>
      </c>
      <c r="H100" s="57">
        <v>4631477</v>
      </c>
      <c r="I100" s="57">
        <v>0</v>
      </c>
      <c r="J100" s="57">
        <v>0</v>
      </c>
      <c r="K100" s="57">
        <v>0</v>
      </c>
      <c r="L100" s="57">
        <v>0</v>
      </c>
      <c r="M100" s="57">
        <f>SUM(M98:M99)</f>
        <v>3773045</v>
      </c>
      <c r="N100" s="58">
        <f>SUM(N98:N99)</f>
        <v>4631477</v>
      </c>
    </row>
    <row r="101" spans="1:14" ht="31.5">
      <c r="A101" s="67" t="str">
        <f>'[1]فهرس الشركات'!B13</f>
        <v>شركة فلسطين لتأمين الرهن العقاري</v>
      </c>
      <c r="B101" s="51" t="s">
        <v>36</v>
      </c>
      <c r="C101" s="59">
        <v>0</v>
      </c>
      <c r="D101" s="59">
        <v>0</v>
      </c>
      <c r="E101" s="59">
        <v>0</v>
      </c>
      <c r="F101" s="59">
        <v>0</v>
      </c>
      <c r="G101" s="59">
        <v>0</v>
      </c>
      <c r="H101" s="59">
        <v>282039</v>
      </c>
      <c r="I101" s="59">
        <v>0</v>
      </c>
      <c r="J101" s="59">
        <v>0</v>
      </c>
      <c r="K101" s="59">
        <v>0</v>
      </c>
      <c r="L101" s="59">
        <v>0</v>
      </c>
      <c r="M101" s="59">
        <f>K101+I101+G101+C101+E101</f>
        <v>0</v>
      </c>
      <c r="N101" s="60">
        <f>L101+J101+H101+D101+F101</f>
        <v>282039</v>
      </c>
    </row>
    <row r="102" spans="1:14" ht="31.5">
      <c r="A102" s="67"/>
      <c r="B102" s="51" t="s">
        <v>37</v>
      </c>
      <c r="C102" s="59">
        <v>2092054</v>
      </c>
      <c r="D102" s="59">
        <v>0</v>
      </c>
      <c r="E102" s="59">
        <v>0</v>
      </c>
      <c r="F102" s="59"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f>K102+I102+G102+C102+E102</f>
        <v>2092054</v>
      </c>
      <c r="N102" s="60">
        <f>L102+J102+H102+D102+F102</f>
        <v>0</v>
      </c>
    </row>
    <row r="103" spans="1:14" ht="19.5" customHeight="1" thickBot="1">
      <c r="A103" s="68"/>
      <c r="B103" s="63" t="s">
        <v>20</v>
      </c>
      <c r="C103" s="63">
        <v>2092054</v>
      </c>
      <c r="D103" s="63">
        <v>0</v>
      </c>
      <c r="E103" s="63">
        <v>0</v>
      </c>
      <c r="F103" s="63">
        <v>0</v>
      </c>
      <c r="G103" s="63">
        <v>0</v>
      </c>
      <c r="H103" s="63">
        <v>282039</v>
      </c>
      <c r="I103" s="63">
        <v>0</v>
      </c>
      <c r="J103" s="63">
        <v>0</v>
      </c>
      <c r="K103" s="63">
        <v>0</v>
      </c>
      <c r="L103" s="63">
        <v>0</v>
      </c>
      <c r="M103" s="63">
        <f>SUM(M101:M102)</f>
        <v>2092054</v>
      </c>
      <c r="N103" s="64">
        <f>SUM(N101:N102)</f>
        <v>282039</v>
      </c>
    </row>
    <row r="104" spans="1:14" ht="19.5" customHeight="1" thickBot="1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47"/>
      <c r="M104" s="47"/>
      <c r="N104" s="47"/>
    </row>
    <row r="105" spans="1:14" ht="19.5" customHeight="1" thickBot="1">
      <c r="A105" s="73" t="s">
        <v>43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5"/>
    </row>
    <row r="106" spans="1:14" ht="30" customHeight="1">
      <c r="A106" s="76" t="s">
        <v>6</v>
      </c>
      <c r="B106" s="78"/>
      <c r="C106" s="70" t="s">
        <v>33</v>
      </c>
      <c r="D106" s="70"/>
      <c r="E106" s="71" t="s">
        <v>34</v>
      </c>
      <c r="F106" s="80"/>
      <c r="G106" s="70" t="s">
        <v>35</v>
      </c>
      <c r="H106" s="70"/>
      <c r="I106" s="81" t="s">
        <v>30</v>
      </c>
      <c r="J106" s="81"/>
      <c r="K106" s="70" t="s">
        <v>9</v>
      </c>
      <c r="L106" s="70"/>
      <c r="M106" s="71" t="s">
        <v>20</v>
      </c>
      <c r="N106" s="72"/>
    </row>
    <row r="107" spans="1:14" ht="19.5" customHeight="1">
      <c r="A107" s="77"/>
      <c r="B107" s="79"/>
      <c r="C107" s="51" t="s">
        <v>3</v>
      </c>
      <c r="D107" s="51" t="s">
        <v>4</v>
      </c>
      <c r="E107" s="51" t="s">
        <v>3</v>
      </c>
      <c r="F107" s="51" t="s">
        <v>4</v>
      </c>
      <c r="G107" s="52" t="s">
        <v>3</v>
      </c>
      <c r="H107" s="51" t="s">
        <v>4</v>
      </c>
      <c r="I107" s="52" t="s">
        <v>3</v>
      </c>
      <c r="J107" s="51" t="s">
        <v>4</v>
      </c>
      <c r="K107" s="51" t="s">
        <v>3</v>
      </c>
      <c r="L107" s="52" t="s">
        <v>4</v>
      </c>
      <c r="M107" s="51" t="s">
        <v>3</v>
      </c>
      <c r="N107" s="53" t="s">
        <v>4</v>
      </c>
    </row>
    <row r="108" spans="1:14" ht="31.5">
      <c r="A108" s="66" t="str">
        <f>A68</f>
        <v>شركة ترست العالمية للتأمين</v>
      </c>
      <c r="B108" s="54" t="s">
        <v>36</v>
      </c>
      <c r="C108" s="55">
        <v>16019042</v>
      </c>
      <c r="D108" s="55">
        <v>0</v>
      </c>
      <c r="E108" s="55">
        <v>0</v>
      </c>
      <c r="F108" s="55">
        <v>0</v>
      </c>
      <c r="G108" s="55">
        <v>3725689</v>
      </c>
      <c r="H108" s="55">
        <v>3621411.13</v>
      </c>
      <c r="I108" s="55">
        <v>17052741</v>
      </c>
      <c r="J108" s="55">
        <v>0</v>
      </c>
      <c r="K108" s="55">
        <v>0</v>
      </c>
      <c r="L108" s="55">
        <v>0</v>
      </c>
      <c r="M108" s="55">
        <f>K108+I108+G108+C108+E108</f>
        <v>36797472</v>
      </c>
      <c r="N108" s="56">
        <f>L108+J108+H108+D108+F108</f>
        <v>3621411.13</v>
      </c>
    </row>
    <row r="109" spans="1:14" ht="31.5">
      <c r="A109" s="66"/>
      <c r="B109" s="54" t="s">
        <v>37</v>
      </c>
      <c r="C109" s="55">
        <v>7895518</v>
      </c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f>K109+I109+G109+C109+E109</f>
        <v>7895518</v>
      </c>
      <c r="N109" s="56">
        <f>L109+J109+H109+D109+F109</f>
        <v>0</v>
      </c>
    </row>
    <row r="110" spans="1:14" ht="19.5" customHeight="1">
      <c r="A110" s="66"/>
      <c r="B110" s="54" t="s">
        <v>20</v>
      </c>
      <c r="C110" s="57">
        <v>23914560</v>
      </c>
      <c r="D110" s="57">
        <v>0</v>
      </c>
      <c r="E110" s="57">
        <v>0</v>
      </c>
      <c r="F110" s="57">
        <v>0</v>
      </c>
      <c r="G110" s="57">
        <v>3725689</v>
      </c>
      <c r="H110" s="57">
        <v>3621411.13</v>
      </c>
      <c r="I110" s="57">
        <v>17052741</v>
      </c>
      <c r="J110" s="57">
        <v>0</v>
      </c>
      <c r="K110" s="57">
        <v>0</v>
      </c>
      <c r="L110" s="57">
        <v>0</v>
      </c>
      <c r="M110" s="57">
        <f>SUM(M108:M109)</f>
        <v>44692990</v>
      </c>
      <c r="N110" s="58">
        <f>SUM(N108:N109)</f>
        <v>3621411.13</v>
      </c>
    </row>
    <row r="111" spans="1:14" ht="31.5">
      <c r="A111" s="67" t="str">
        <f>A71</f>
        <v>شركة المجموعة الأهلية للتأمين</v>
      </c>
      <c r="B111" s="51" t="s">
        <v>36</v>
      </c>
      <c r="C111" s="59">
        <v>0</v>
      </c>
      <c r="D111" s="59">
        <v>105020</v>
      </c>
      <c r="E111" s="59">
        <v>0</v>
      </c>
      <c r="F111" s="59">
        <v>0</v>
      </c>
      <c r="G111" s="59">
        <v>0</v>
      </c>
      <c r="H111" s="59">
        <v>2332626</v>
      </c>
      <c r="I111" s="59">
        <v>29286117</v>
      </c>
      <c r="J111" s="59">
        <v>0</v>
      </c>
      <c r="K111" s="59">
        <v>0</v>
      </c>
      <c r="L111" s="59">
        <v>0</v>
      </c>
      <c r="M111" s="59">
        <f>K111+I111+G111+C111+E111</f>
        <v>29286117</v>
      </c>
      <c r="N111" s="60">
        <f>L111+J111+H111+D111+F111</f>
        <v>2437646</v>
      </c>
    </row>
    <row r="112" spans="1:14" ht="31.5">
      <c r="A112" s="67"/>
      <c r="B112" s="51" t="s">
        <v>37</v>
      </c>
      <c r="C112" s="59">
        <v>500000</v>
      </c>
      <c r="D112" s="59">
        <v>0</v>
      </c>
      <c r="E112" s="59">
        <v>548383</v>
      </c>
      <c r="F112" s="59">
        <v>0</v>
      </c>
      <c r="G112" s="59">
        <v>0</v>
      </c>
      <c r="H112" s="59">
        <v>0</v>
      </c>
      <c r="I112" s="59">
        <v>3656592</v>
      </c>
      <c r="J112" s="59">
        <v>0</v>
      </c>
      <c r="K112" s="59">
        <v>0</v>
      </c>
      <c r="L112" s="59">
        <v>0</v>
      </c>
      <c r="M112" s="59">
        <f>K112+I112+G112+C112+E112</f>
        <v>4704975</v>
      </c>
      <c r="N112" s="60">
        <f>L112+J112+H112+D112+F112</f>
        <v>0</v>
      </c>
    </row>
    <row r="113" spans="1:14" ht="19.5" customHeight="1">
      <c r="A113" s="67"/>
      <c r="B113" s="51" t="s">
        <v>20</v>
      </c>
      <c r="C113" s="61">
        <v>500000</v>
      </c>
      <c r="D113" s="61">
        <v>105020</v>
      </c>
      <c r="E113" s="61">
        <v>548383</v>
      </c>
      <c r="F113" s="61">
        <v>0</v>
      </c>
      <c r="G113" s="61">
        <v>0</v>
      </c>
      <c r="H113" s="61">
        <v>2332626</v>
      </c>
      <c r="I113" s="61">
        <v>32942709</v>
      </c>
      <c r="J113" s="61">
        <v>0</v>
      </c>
      <c r="K113" s="61">
        <v>0</v>
      </c>
      <c r="L113" s="61">
        <v>0</v>
      </c>
      <c r="M113" s="61">
        <f>SUM(M111:M112)</f>
        <v>33991092</v>
      </c>
      <c r="N113" s="62">
        <f>SUM(N111:N112)</f>
        <v>2437646</v>
      </c>
    </row>
    <row r="114" spans="1:14" ht="31.5">
      <c r="A114" s="69" t="str">
        <f>A74</f>
        <v>شركة التأمين الوطنية</v>
      </c>
      <c r="B114" s="54" t="s">
        <v>36</v>
      </c>
      <c r="C114" s="55">
        <v>1363814</v>
      </c>
      <c r="D114" s="55">
        <v>14724296</v>
      </c>
      <c r="E114" s="55">
        <v>0</v>
      </c>
      <c r="F114" s="55">
        <v>0</v>
      </c>
      <c r="G114" s="55">
        <v>3978775</v>
      </c>
      <c r="H114" s="55">
        <v>6224123</v>
      </c>
      <c r="I114" s="55">
        <v>24253366</v>
      </c>
      <c r="J114" s="55">
        <v>0</v>
      </c>
      <c r="K114" s="55">
        <v>0</v>
      </c>
      <c r="L114" s="55">
        <v>0</v>
      </c>
      <c r="M114" s="55">
        <f>K114+I114+G114+C114+E114</f>
        <v>29595955</v>
      </c>
      <c r="N114" s="56">
        <f>L114+J114+H114+D114+F114</f>
        <v>20948419</v>
      </c>
    </row>
    <row r="115" spans="1:14" ht="31.5">
      <c r="A115" s="69"/>
      <c r="B115" s="54" t="s">
        <v>37</v>
      </c>
      <c r="C115" s="55">
        <v>1488043</v>
      </c>
      <c r="D115" s="55">
        <v>1150073</v>
      </c>
      <c r="E115" s="55">
        <v>11900455</v>
      </c>
      <c r="F115" s="55">
        <v>2182087</v>
      </c>
      <c r="G115" s="55">
        <v>0</v>
      </c>
      <c r="H115" s="55">
        <v>6008423</v>
      </c>
      <c r="I115" s="55">
        <v>0</v>
      </c>
      <c r="J115" s="55">
        <v>0</v>
      </c>
      <c r="K115" s="55">
        <v>0</v>
      </c>
      <c r="L115" s="55">
        <v>0</v>
      </c>
      <c r="M115" s="55">
        <f>K115+I115+G115+C115+E115</f>
        <v>13388498</v>
      </c>
      <c r="N115" s="56">
        <f>L115+J115+H115+D115+F115</f>
        <v>9340583</v>
      </c>
    </row>
    <row r="116" spans="1:14" ht="19.5" customHeight="1">
      <c r="A116" s="69"/>
      <c r="B116" s="54" t="s">
        <v>20</v>
      </c>
      <c r="C116" s="57">
        <v>2851857</v>
      </c>
      <c r="D116" s="57">
        <v>15874369</v>
      </c>
      <c r="E116" s="57">
        <v>11900455</v>
      </c>
      <c r="F116" s="57">
        <v>2182087</v>
      </c>
      <c r="G116" s="57">
        <v>3978775</v>
      </c>
      <c r="H116" s="57">
        <v>12232546</v>
      </c>
      <c r="I116" s="57">
        <v>24253366</v>
      </c>
      <c r="J116" s="57">
        <v>0</v>
      </c>
      <c r="K116" s="57">
        <v>0</v>
      </c>
      <c r="L116" s="57">
        <v>0</v>
      </c>
      <c r="M116" s="57">
        <f>SUM(M114:M115)</f>
        <v>42984453</v>
      </c>
      <c r="N116" s="58">
        <f>SUM(N114:N115)</f>
        <v>30289002</v>
      </c>
    </row>
    <row r="117" spans="1:14" ht="31.5">
      <c r="A117" s="67" t="str">
        <f>A77</f>
        <v>شركة العالمية المتحدة للتأمين</v>
      </c>
      <c r="B117" s="51" t="s">
        <v>36</v>
      </c>
      <c r="C117" s="59">
        <v>0</v>
      </c>
      <c r="D117" s="59">
        <v>1389312</v>
      </c>
      <c r="E117" s="59">
        <v>0</v>
      </c>
      <c r="F117" s="59">
        <v>0</v>
      </c>
      <c r="G117" s="59">
        <v>3230101</v>
      </c>
      <c r="H117" s="59">
        <v>1015159</v>
      </c>
      <c r="I117" s="59">
        <v>16677022</v>
      </c>
      <c r="J117" s="59">
        <v>0</v>
      </c>
      <c r="K117" s="59">
        <v>0</v>
      </c>
      <c r="L117" s="59">
        <v>0</v>
      </c>
      <c r="M117" s="59">
        <f>K117+I117+G117+C117</f>
        <v>19907123</v>
      </c>
      <c r="N117" s="60">
        <f>L117+J117+H117+D117</f>
        <v>2404471</v>
      </c>
    </row>
    <row r="118" spans="1:14" ht="31.5">
      <c r="A118" s="67"/>
      <c r="B118" s="51" t="s">
        <v>37</v>
      </c>
      <c r="C118" s="59">
        <v>250000</v>
      </c>
      <c r="D118" s="59">
        <v>137875</v>
      </c>
      <c r="E118" s="59">
        <v>0</v>
      </c>
      <c r="F118" s="59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f>K118+I118+G118+C118</f>
        <v>250000</v>
      </c>
      <c r="N118" s="60">
        <f>L118+J118+H118+D118</f>
        <v>137875</v>
      </c>
    </row>
    <row r="119" spans="1:14" ht="19.5" customHeight="1">
      <c r="A119" s="67"/>
      <c r="B119" s="51" t="s">
        <v>20</v>
      </c>
      <c r="C119" s="51">
        <v>250000</v>
      </c>
      <c r="D119" s="51">
        <v>1527187</v>
      </c>
      <c r="E119" s="51">
        <v>0</v>
      </c>
      <c r="F119" s="51">
        <v>0</v>
      </c>
      <c r="G119" s="51">
        <v>3230101</v>
      </c>
      <c r="H119" s="51">
        <v>1015159</v>
      </c>
      <c r="I119" s="51">
        <v>16677022</v>
      </c>
      <c r="J119" s="51">
        <v>0</v>
      </c>
      <c r="K119" s="51">
        <v>0</v>
      </c>
      <c r="L119" s="51">
        <v>0</v>
      </c>
      <c r="M119" s="51">
        <f>SUM(M117:M118)</f>
        <v>20157123</v>
      </c>
      <c r="N119" s="62">
        <f>SUM(N117:N118)</f>
        <v>2542346</v>
      </c>
    </row>
    <row r="120" spans="1:14" ht="31.5">
      <c r="A120" s="69" t="str">
        <f>A80</f>
        <v>شركة فلسطين للتأمين</v>
      </c>
      <c r="B120" s="54" t="s">
        <v>36</v>
      </c>
      <c r="C120" s="55">
        <v>342098</v>
      </c>
      <c r="D120" s="55">
        <v>0</v>
      </c>
      <c r="E120" s="55">
        <v>0</v>
      </c>
      <c r="F120" s="55">
        <v>0</v>
      </c>
      <c r="G120" s="55">
        <v>3426827</v>
      </c>
      <c r="H120" s="55">
        <v>4065114</v>
      </c>
      <c r="I120" s="55">
        <v>14642375</v>
      </c>
      <c r="J120" s="55">
        <v>0</v>
      </c>
      <c r="K120" s="55">
        <v>0</v>
      </c>
      <c r="L120" s="55">
        <v>0</v>
      </c>
      <c r="M120" s="55">
        <f>K120+I120+G120+C120+E120</f>
        <v>18411300</v>
      </c>
      <c r="N120" s="56">
        <f>L120+J120+H120+D120+F120</f>
        <v>4065114</v>
      </c>
    </row>
    <row r="121" spans="1:14" ht="31.5">
      <c r="A121" s="69"/>
      <c r="B121" s="54" t="s">
        <v>37</v>
      </c>
      <c r="C121" s="55">
        <v>0</v>
      </c>
      <c r="D121" s="55">
        <v>0</v>
      </c>
      <c r="E121" s="55">
        <v>0</v>
      </c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f>K121+I121+G121+C121+E121</f>
        <v>0</v>
      </c>
      <c r="N121" s="56">
        <f>L121+J121+H121+D121+F121</f>
        <v>0</v>
      </c>
    </row>
    <row r="122" spans="1:14" ht="19.5" customHeight="1">
      <c r="A122" s="69"/>
      <c r="B122" s="54" t="s">
        <v>20</v>
      </c>
      <c r="C122" s="57">
        <v>342098</v>
      </c>
      <c r="D122" s="57">
        <v>0</v>
      </c>
      <c r="E122" s="57">
        <v>0</v>
      </c>
      <c r="F122" s="57">
        <v>0</v>
      </c>
      <c r="G122" s="57">
        <v>3426827</v>
      </c>
      <c r="H122" s="57">
        <v>4065114</v>
      </c>
      <c r="I122" s="57">
        <v>14642375</v>
      </c>
      <c r="J122" s="57">
        <v>0</v>
      </c>
      <c r="K122" s="57">
        <v>0</v>
      </c>
      <c r="L122" s="57">
        <v>0</v>
      </c>
      <c r="M122" s="57">
        <f>SUM(M120:M121)</f>
        <v>18411300</v>
      </c>
      <c r="N122" s="58">
        <f>SUM(N120:N121)</f>
        <v>4065114</v>
      </c>
    </row>
    <row r="123" spans="1:14" ht="31.5">
      <c r="A123" s="67" t="str">
        <f>A83</f>
        <v>شركة تمكين الفلسطينية للتأمين</v>
      </c>
      <c r="B123" s="51" t="s">
        <v>36</v>
      </c>
      <c r="C123" s="59">
        <v>12013418</v>
      </c>
      <c r="D123" s="59">
        <v>0</v>
      </c>
      <c r="E123" s="59">
        <v>0</v>
      </c>
      <c r="F123" s="59">
        <v>0</v>
      </c>
      <c r="G123" s="59">
        <v>2200000</v>
      </c>
      <c r="H123" s="59">
        <v>2204850</v>
      </c>
      <c r="I123" s="59">
        <v>310200</v>
      </c>
      <c r="J123" s="59">
        <v>3367421</v>
      </c>
      <c r="K123" s="59">
        <v>0</v>
      </c>
      <c r="L123" s="59">
        <v>0</v>
      </c>
      <c r="M123" s="59">
        <f>K123+I123+G123+C123+E123</f>
        <v>14523618</v>
      </c>
      <c r="N123" s="60">
        <f>L123+J123+H123+D123+F123</f>
        <v>5572271</v>
      </c>
    </row>
    <row r="124" spans="1:14" ht="31.5">
      <c r="A124" s="67"/>
      <c r="B124" s="51" t="s">
        <v>37</v>
      </c>
      <c r="C124" s="59">
        <v>0</v>
      </c>
      <c r="D124" s="59">
        <v>0</v>
      </c>
      <c r="E124" s="59">
        <v>0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f>K124+I124+G124+C124+E124</f>
        <v>0</v>
      </c>
      <c r="N124" s="60">
        <f>L124+J124+H124+D124+F124</f>
        <v>0</v>
      </c>
    </row>
    <row r="125" spans="1:14" ht="19.5" customHeight="1">
      <c r="A125" s="67"/>
      <c r="B125" s="51" t="s">
        <v>20</v>
      </c>
      <c r="C125" s="51">
        <v>12013418</v>
      </c>
      <c r="D125" s="51">
        <v>0</v>
      </c>
      <c r="E125" s="51">
        <v>0</v>
      </c>
      <c r="F125" s="51">
        <v>0</v>
      </c>
      <c r="G125" s="51">
        <v>2200000</v>
      </c>
      <c r="H125" s="51">
        <v>2204850</v>
      </c>
      <c r="I125" s="51">
        <v>310200</v>
      </c>
      <c r="J125" s="51">
        <v>3367421</v>
      </c>
      <c r="K125" s="51">
        <v>0</v>
      </c>
      <c r="L125" s="51">
        <v>0</v>
      </c>
      <c r="M125" s="51">
        <f>SUM(M123:M124)</f>
        <v>14523618</v>
      </c>
      <c r="N125" s="62">
        <f>SUM(N123:N124)</f>
        <v>5572271</v>
      </c>
    </row>
    <row r="126" spans="1:14" ht="31.5">
      <c r="A126" s="69" t="str">
        <f>A86</f>
        <v>شركة التكافل الفلسطينية للتأمين</v>
      </c>
      <c r="B126" s="54" t="s">
        <v>36</v>
      </c>
      <c r="C126" s="55">
        <v>2829213</v>
      </c>
      <c r="D126" s="55">
        <v>244027</v>
      </c>
      <c r="E126" s="55">
        <v>0</v>
      </c>
      <c r="F126" s="55">
        <v>0</v>
      </c>
      <c r="G126" s="55">
        <v>3895863</v>
      </c>
      <c r="H126" s="55">
        <v>17775360</v>
      </c>
      <c r="I126" s="55">
        <v>8446771</v>
      </c>
      <c r="J126" s="55">
        <v>0</v>
      </c>
      <c r="K126" s="55">
        <v>0</v>
      </c>
      <c r="L126" s="55">
        <v>0</v>
      </c>
      <c r="M126" s="55">
        <f>K126+I126+G126+C126+E126</f>
        <v>15171847</v>
      </c>
      <c r="N126" s="56">
        <f>L126+J126+H126+D126+F126</f>
        <v>18019387</v>
      </c>
    </row>
    <row r="127" spans="1:14" ht="31.5">
      <c r="A127" s="69"/>
      <c r="B127" s="54" t="s">
        <v>37</v>
      </c>
      <c r="C127" s="55">
        <v>2673570</v>
      </c>
      <c r="D127" s="55">
        <v>0</v>
      </c>
      <c r="E127" s="55">
        <v>0</v>
      </c>
      <c r="F127" s="55">
        <v>0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f>K127+I127+G127+C127+E127</f>
        <v>2673570</v>
      </c>
      <c r="N127" s="56">
        <f>L127+J127+H127+D127+F127</f>
        <v>0</v>
      </c>
    </row>
    <row r="128" spans="1:14" ht="19.5" customHeight="1">
      <c r="A128" s="69"/>
      <c r="B128" s="54" t="s">
        <v>20</v>
      </c>
      <c r="C128" s="57">
        <v>5502783</v>
      </c>
      <c r="D128" s="57">
        <v>244027</v>
      </c>
      <c r="E128" s="57">
        <v>0</v>
      </c>
      <c r="F128" s="57">
        <v>0</v>
      </c>
      <c r="G128" s="57">
        <v>3895863</v>
      </c>
      <c r="H128" s="57">
        <v>17775360</v>
      </c>
      <c r="I128" s="57">
        <v>8446771</v>
      </c>
      <c r="J128" s="57">
        <v>0</v>
      </c>
      <c r="K128" s="57">
        <v>0</v>
      </c>
      <c r="L128" s="57">
        <v>0</v>
      </c>
      <c r="M128" s="57">
        <f>SUM(M126:M127)</f>
        <v>17845417</v>
      </c>
      <c r="N128" s="58">
        <f>SUM(N126:N127)</f>
        <v>18019387</v>
      </c>
    </row>
    <row r="129" spans="1:14" ht="31.5">
      <c r="A129" s="67" t="str">
        <f>A89</f>
        <v>شركة المشرق للتأمين</v>
      </c>
      <c r="B129" s="51" t="s">
        <v>36</v>
      </c>
      <c r="C129" s="59">
        <v>2526808</v>
      </c>
      <c r="D129" s="59">
        <v>3826425</v>
      </c>
      <c r="E129" s="59">
        <v>0</v>
      </c>
      <c r="F129" s="59">
        <v>0</v>
      </c>
      <c r="G129" s="59">
        <v>2486188</v>
      </c>
      <c r="H129" s="59">
        <v>609456</v>
      </c>
      <c r="I129" s="59">
        <v>12454244</v>
      </c>
      <c r="J129" s="59">
        <v>5038619</v>
      </c>
      <c r="K129" s="59">
        <v>0</v>
      </c>
      <c r="L129" s="59">
        <v>0</v>
      </c>
      <c r="M129" s="59">
        <f>K129+I129+G129+C129+E129</f>
        <v>17467240</v>
      </c>
      <c r="N129" s="60">
        <f>L129+J129+H129+D129+F129</f>
        <v>9474500</v>
      </c>
    </row>
    <row r="130" spans="1:14" ht="31.5">
      <c r="A130" s="67"/>
      <c r="B130" s="51" t="s">
        <v>37</v>
      </c>
      <c r="C130" s="59">
        <v>1115943</v>
      </c>
      <c r="D130" s="59">
        <v>185769</v>
      </c>
      <c r="E130" s="59">
        <v>0</v>
      </c>
      <c r="F130" s="59">
        <v>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f>K130+I130+G130+C130+E130</f>
        <v>1115943</v>
      </c>
      <c r="N130" s="60">
        <f>L130+J130+H130+D130+F130</f>
        <v>185769</v>
      </c>
    </row>
    <row r="131" spans="1:14" ht="19.5" customHeight="1">
      <c r="A131" s="67"/>
      <c r="B131" s="51" t="s">
        <v>20</v>
      </c>
      <c r="C131" s="51">
        <v>3642751</v>
      </c>
      <c r="D131" s="51">
        <v>4012194</v>
      </c>
      <c r="E131" s="51">
        <v>0</v>
      </c>
      <c r="F131" s="51">
        <v>0</v>
      </c>
      <c r="G131" s="51">
        <v>2486188</v>
      </c>
      <c r="H131" s="51">
        <v>609456</v>
      </c>
      <c r="I131" s="51">
        <v>12454244</v>
      </c>
      <c r="J131" s="51">
        <v>5038619</v>
      </c>
      <c r="K131" s="51">
        <v>0</v>
      </c>
      <c r="L131" s="51">
        <v>0</v>
      </c>
      <c r="M131" s="51">
        <f>SUM(M129:M130)</f>
        <v>18583183</v>
      </c>
      <c r="N131" s="62">
        <f>SUM(N129:N130)</f>
        <v>9660269</v>
      </c>
    </row>
    <row r="132" spans="1:14" ht="31.5">
      <c r="A132" s="69" t="str">
        <f>A92</f>
        <v>شركة البركة للتأمين الإسلامي</v>
      </c>
      <c r="B132" s="54" t="s">
        <v>36</v>
      </c>
      <c r="C132" s="55">
        <v>0</v>
      </c>
      <c r="D132" s="55">
        <v>0</v>
      </c>
      <c r="E132" s="55">
        <v>0</v>
      </c>
      <c r="F132" s="55">
        <v>0</v>
      </c>
      <c r="G132" s="55">
        <v>0</v>
      </c>
      <c r="H132" s="55">
        <v>250000</v>
      </c>
      <c r="I132" s="55">
        <v>400000</v>
      </c>
      <c r="J132" s="55">
        <v>0</v>
      </c>
      <c r="K132" s="55">
        <v>0</v>
      </c>
      <c r="L132" s="55">
        <v>0</v>
      </c>
      <c r="M132" s="55">
        <f>K132+I132+G132+C132+E132</f>
        <v>400000</v>
      </c>
      <c r="N132" s="56">
        <f>L132+J132+H132+D132+F132</f>
        <v>250000</v>
      </c>
    </row>
    <row r="133" spans="1:14" ht="31.5">
      <c r="A133" s="69"/>
      <c r="B133" s="54" t="s">
        <v>37</v>
      </c>
      <c r="C133" s="55">
        <v>0</v>
      </c>
      <c r="D133" s="55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0</v>
      </c>
      <c r="J133" s="55">
        <v>0</v>
      </c>
      <c r="K133" s="55">
        <v>0</v>
      </c>
      <c r="L133" s="55">
        <v>0</v>
      </c>
      <c r="M133" s="55">
        <f>K133+I133+G133+C133+E133</f>
        <v>0</v>
      </c>
      <c r="N133" s="56">
        <f>L133+J133+H133+D133+F133</f>
        <v>0</v>
      </c>
    </row>
    <row r="134" spans="1:14" ht="19.5" customHeight="1">
      <c r="A134" s="69"/>
      <c r="B134" s="54" t="s">
        <v>20</v>
      </c>
      <c r="C134" s="57">
        <v>0</v>
      </c>
      <c r="D134" s="57">
        <v>0</v>
      </c>
      <c r="E134" s="57">
        <v>0</v>
      </c>
      <c r="F134" s="57">
        <v>0</v>
      </c>
      <c r="G134" s="57">
        <v>0</v>
      </c>
      <c r="H134" s="57">
        <v>250000</v>
      </c>
      <c r="I134" s="57">
        <v>400000</v>
      </c>
      <c r="J134" s="57">
        <v>0</v>
      </c>
      <c r="K134" s="57">
        <v>0</v>
      </c>
      <c r="L134" s="57">
        <v>0</v>
      </c>
      <c r="M134" s="57">
        <f>SUM(M132:M133)</f>
        <v>400000</v>
      </c>
      <c r="N134" s="58">
        <f>SUM(N132:N133)</f>
        <v>250000</v>
      </c>
    </row>
    <row r="135" spans="1:14" ht="31.5">
      <c r="A135" s="67" t="str">
        <f>A95</f>
        <v>شركة الأراضي المقدسة للتأمين التكافلي</v>
      </c>
      <c r="B135" s="51" t="s">
        <v>36</v>
      </c>
      <c r="C135" s="59">
        <v>0</v>
      </c>
      <c r="D135" s="59">
        <v>0</v>
      </c>
      <c r="E135" s="59">
        <v>0</v>
      </c>
      <c r="F135" s="59">
        <v>0</v>
      </c>
      <c r="G135" s="59">
        <v>0</v>
      </c>
      <c r="H135" s="59">
        <v>0</v>
      </c>
      <c r="I135" s="59">
        <v>0</v>
      </c>
      <c r="J135" s="59">
        <v>0</v>
      </c>
      <c r="K135" s="59">
        <v>0</v>
      </c>
      <c r="L135" s="59">
        <v>0</v>
      </c>
      <c r="M135" s="59">
        <f>K135+I135+G135+C135+E135</f>
        <v>0</v>
      </c>
      <c r="N135" s="60">
        <f>L135+J135+H135+D135+F135</f>
        <v>0</v>
      </c>
    </row>
    <row r="136" spans="1:14" ht="31.5">
      <c r="A136" s="67"/>
      <c r="B136" s="51" t="s">
        <v>37</v>
      </c>
      <c r="C136" s="59">
        <v>0</v>
      </c>
      <c r="D136" s="59">
        <v>0</v>
      </c>
      <c r="E136" s="59">
        <v>0</v>
      </c>
      <c r="F136" s="59">
        <v>0</v>
      </c>
      <c r="G136" s="59">
        <v>0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59">
        <f>K136+I136+G136+C136+E136</f>
        <v>0</v>
      </c>
      <c r="N136" s="60">
        <f>L136+J136+H136+D136+F136</f>
        <v>0</v>
      </c>
    </row>
    <row r="137" spans="1:14" ht="19.5" customHeight="1">
      <c r="A137" s="67"/>
      <c r="B137" s="51" t="s">
        <v>20</v>
      </c>
      <c r="C137" s="51">
        <v>0</v>
      </c>
      <c r="D137" s="51">
        <v>0</v>
      </c>
      <c r="E137" s="51">
        <v>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f>SUM(M135:M136)</f>
        <v>0</v>
      </c>
      <c r="N137" s="62">
        <f>SUM(N135:N136)</f>
        <v>0</v>
      </c>
    </row>
    <row r="138" spans="1:14" ht="31.5">
      <c r="A138" s="66" t="str">
        <f>A98</f>
        <v>الشركة الأمريكية للتأمين على الحياة- اليكو</v>
      </c>
      <c r="B138" s="54" t="s">
        <v>36</v>
      </c>
      <c r="C138" s="55">
        <v>0</v>
      </c>
      <c r="D138" s="55">
        <v>0</v>
      </c>
      <c r="E138" s="55">
        <v>0</v>
      </c>
      <c r="F138" s="55">
        <v>0</v>
      </c>
      <c r="G138" s="55">
        <v>0</v>
      </c>
      <c r="H138" s="55">
        <v>4680825</v>
      </c>
      <c r="I138" s="55">
        <v>0</v>
      </c>
      <c r="J138" s="55">
        <v>0</v>
      </c>
      <c r="K138" s="55">
        <v>0</v>
      </c>
      <c r="L138" s="55">
        <v>0</v>
      </c>
      <c r="M138" s="55">
        <f>K138+I138+G138+C138+E138</f>
        <v>0</v>
      </c>
      <c r="N138" s="56">
        <f>L138+J138+H138+D138+F138</f>
        <v>4680825</v>
      </c>
    </row>
    <row r="139" spans="1:14" ht="31.5">
      <c r="A139" s="66"/>
      <c r="B139" s="54" t="s">
        <v>37</v>
      </c>
      <c r="C139" s="55">
        <v>0</v>
      </c>
      <c r="D139" s="55">
        <v>0</v>
      </c>
      <c r="E139" s="55">
        <v>3942052</v>
      </c>
      <c r="F139" s="55">
        <v>0</v>
      </c>
      <c r="G139" s="55">
        <v>0</v>
      </c>
      <c r="H139" s="55">
        <v>0</v>
      </c>
      <c r="I139" s="55">
        <v>0</v>
      </c>
      <c r="J139" s="55">
        <v>0</v>
      </c>
      <c r="K139" s="55">
        <v>0</v>
      </c>
      <c r="L139" s="55">
        <v>0</v>
      </c>
      <c r="M139" s="55">
        <f>K139+I139+G139+C139+E139</f>
        <v>3942052</v>
      </c>
      <c r="N139" s="56">
        <f>L139+J139+H139+D139+F139</f>
        <v>0</v>
      </c>
    </row>
    <row r="140" spans="1:14" ht="19.5" customHeight="1">
      <c r="A140" s="66"/>
      <c r="B140" s="54" t="s">
        <v>20</v>
      </c>
      <c r="C140" s="57">
        <v>0</v>
      </c>
      <c r="D140" s="57">
        <v>0</v>
      </c>
      <c r="E140" s="57">
        <v>3942052</v>
      </c>
      <c r="F140" s="57">
        <v>0</v>
      </c>
      <c r="G140" s="57">
        <v>0</v>
      </c>
      <c r="H140" s="57">
        <v>4680825</v>
      </c>
      <c r="I140" s="57">
        <v>0</v>
      </c>
      <c r="J140" s="57">
        <v>0</v>
      </c>
      <c r="K140" s="57">
        <v>0</v>
      </c>
      <c r="L140" s="57">
        <v>0</v>
      </c>
      <c r="M140" s="57">
        <f>SUM(M138:M139)</f>
        <v>3942052</v>
      </c>
      <c r="N140" s="58">
        <f>SUM(N138:N139)</f>
        <v>4680825</v>
      </c>
    </row>
    <row r="141" spans="1:14" ht="31.5">
      <c r="A141" s="67" t="str">
        <f>A101</f>
        <v>شركة فلسطين لتأمين الرهن العقاري</v>
      </c>
      <c r="B141" s="51" t="s">
        <v>36</v>
      </c>
      <c r="C141" s="59">
        <v>0</v>
      </c>
      <c r="D141" s="59">
        <v>0</v>
      </c>
      <c r="E141" s="59">
        <v>0</v>
      </c>
      <c r="F141" s="59">
        <v>0</v>
      </c>
      <c r="G141" s="59">
        <v>0</v>
      </c>
      <c r="H141" s="59">
        <v>286735</v>
      </c>
      <c r="I141" s="59">
        <v>0</v>
      </c>
      <c r="J141" s="59">
        <v>0</v>
      </c>
      <c r="K141" s="59">
        <v>0</v>
      </c>
      <c r="L141" s="59">
        <v>0</v>
      </c>
      <c r="M141" s="59">
        <f>K141+I141+G141+C141+E141</f>
        <v>0</v>
      </c>
      <c r="N141" s="60">
        <f>L141+J141+H141+D141+F141</f>
        <v>286735</v>
      </c>
    </row>
    <row r="142" spans="1:14" ht="31.5">
      <c r="A142" s="67"/>
      <c r="B142" s="51" t="s">
        <v>37</v>
      </c>
      <c r="C142" s="59">
        <v>1817686</v>
      </c>
      <c r="D142" s="59">
        <v>0</v>
      </c>
      <c r="E142" s="59">
        <v>0</v>
      </c>
      <c r="F142" s="59">
        <v>0</v>
      </c>
      <c r="G142" s="59">
        <v>0</v>
      </c>
      <c r="H142" s="59">
        <v>0</v>
      </c>
      <c r="I142" s="59">
        <v>0</v>
      </c>
      <c r="J142" s="59">
        <v>0</v>
      </c>
      <c r="K142" s="59">
        <v>0</v>
      </c>
      <c r="L142" s="59">
        <v>0</v>
      </c>
      <c r="M142" s="59">
        <f>K142+I142+G142+C142+E142</f>
        <v>1817686</v>
      </c>
      <c r="N142" s="60">
        <f>L142+J142+H142+D142+F142</f>
        <v>0</v>
      </c>
    </row>
    <row r="143" spans="1:14" ht="19.5" customHeight="1" thickBot="1">
      <c r="A143" s="68"/>
      <c r="B143" s="63" t="s">
        <v>20</v>
      </c>
      <c r="C143" s="63">
        <v>1817686</v>
      </c>
      <c r="D143" s="63">
        <v>0</v>
      </c>
      <c r="E143" s="63">
        <v>0</v>
      </c>
      <c r="F143" s="63">
        <v>0</v>
      </c>
      <c r="G143" s="63">
        <v>0</v>
      </c>
      <c r="H143" s="63">
        <v>286735</v>
      </c>
      <c r="I143" s="63">
        <v>0</v>
      </c>
      <c r="J143" s="63">
        <v>0</v>
      </c>
      <c r="K143" s="63">
        <v>0</v>
      </c>
      <c r="L143" s="63">
        <v>0</v>
      </c>
      <c r="M143" s="63">
        <f>SUM(M141:M142)</f>
        <v>1817686</v>
      </c>
      <c r="N143" s="64">
        <f>SUM(N141:N142)</f>
        <v>286735</v>
      </c>
    </row>
    <row r="144" spans="1:14" ht="19.5" customHeight="1" thickBot="1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47"/>
      <c r="M144" s="47"/>
      <c r="N144" s="47"/>
    </row>
    <row r="145" spans="1:14" ht="19.5" customHeight="1" thickBot="1">
      <c r="A145" s="73" t="s">
        <v>42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5"/>
    </row>
    <row r="146" spans="1:14" ht="19.5" customHeight="1">
      <c r="A146" s="76" t="s">
        <v>6</v>
      </c>
      <c r="B146" s="78"/>
      <c r="C146" s="70" t="s">
        <v>33</v>
      </c>
      <c r="D146" s="70"/>
      <c r="E146" s="71" t="s">
        <v>34</v>
      </c>
      <c r="F146" s="80"/>
      <c r="G146" s="70" t="s">
        <v>35</v>
      </c>
      <c r="H146" s="70"/>
      <c r="I146" s="81" t="s">
        <v>30</v>
      </c>
      <c r="J146" s="81"/>
      <c r="K146" s="70" t="s">
        <v>9</v>
      </c>
      <c r="L146" s="70"/>
      <c r="M146" s="71" t="s">
        <v>20</v>
      </c>
      <c r="N146" s="72"/>
    </row>
    <row r="147" spans="1:14" ht="19.5" customHeight="1">
      <c r="A147" s="77"/>
      <c r="B147" s="79"/>
      <c r="C147" s="51" t="s">
        <v>3</v>
      </c>
      <c r="D147" s="51" t="s">
        <v>4</v>
      </c>
      <c r="E147" s="51" t="s">
        <v>3</v>
      </c>
      <c r="F147" s="51" t="s">
        <v>4</v>
      </c>
      <c r="G147" s="52" t="s">
        <v>3</v>
      </c>
      <c r="H147" s="51" t="s">
        <v>4</v>
      </c>
      <c r="I147" s="52" t="s">
        <v>3</v>
      </c>
      <c r="J147" s="51" t="s">
        <v>4</v>
      </c>
      <c r="K147" s="51" t="s">
        <v>3</v>
      </c>
      <c r="L147" s="52" t="s">
        <v>4</v>
      </c>
      <c r="M147" s="51" t="s">
        <v>3</v>
      </c>
      <c r="N147" s="53" t="s">
        <v>4</v>
      </c>
    </row>
    <row r="148" spans="1:14" ht="31.5">
      <c r="A148" s="66" t="str">
        <f>A108</f>
        <v>شركة ترست العالمية للتأمين</v>
      </c>
      <c r="B148" s="54" t="s">
        <v>36</v>
      </c>
      <c r="C148" s="55">
        <v>15890495</v>
      </c>
      <c r="D148" s="55">
        <v>0</v>
      </c>
      <c r="E148" s="55">
        <v>0</v>
      </c>
      <c r="F148" s="55">
        <v>0</v>
      </c>
      <c r="G148" s="55">
        <v>4028503</v>
      </c>
      <c r="H148" s="55">
        <v>5320352</v>
      </c>
      <c r="I148" s="55">
        <v>17052741</v>
      </c>
      <c r="J148" s="55">
        <v>0</v>
      </c>
      <c r="K148" s="55">
        <v>0</v>
      </c>
      <c r="L148" s="55">
        <v>0</v>
      </c>
      <c r="M148" s="55">
        <f>K148+I148+G148+C148+E148</f>
        <v>36971739</v>
      </c>
      <c r="N148" s="56">
        <f>L148+J148+H148+D148+F148</f>
        <v>5320352</v>
      </c>
    </row>
    <row r="149" spans="1:14" ht="31.5">
      <c r="A149" s="66"/>
      <c r="B149" s="54" t="s">
        <v>37</v>
      </c>
      <c r="C149" s="55">
        <v>7019029</v>
      </c>
      <c r="D149" s="55">
        <v>0</v>
      </c>
      <c r="E149" s="55">
        <v>0</v>
      </c>
      <c r="F149" s="55">
        <v>0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55">
        <v>0</v>
      </c>
      <c r="M149" s="55">
        <f>K149+I149+G149+C149+E149</f>
        <v>7019029</v>
      </c>
      <c r="N149" s="56">
        <f>L149+J149+H149+D149+F149</f>
        <v>0</v>
      </c>
    </row>
    <row r="150" spans="1:14" ht="19.5" customHeight="1">
      <c r="A150" s="66"/>
      <c r="B150" s="54" t="s">
        <v>20</v>
      </c>
      <c r="C150" s="57">
        <v>22909524</v>
      </c>
      <c r="D150" s="57">
        <v>0</v>
      </c>
      <c r="E150" s="57">
        <v>0</v>
      </c>
      <c r="F150" s="57">
        <v>0</v>
      </c>
      <c r="G150" s="57">
        <v>4028503</v>
      </c>
      <c r="H150" s="57">
        <v>5320352</v>
      </c>
      <c r="I150" s="57">
        <v>17052741</v>
      </c>
      <c r="J150" s="57">
        <v>0</v>
      </c>
      <c r="K150" s="57">
        <v>0</v>
      </c>
      <c r="L150" s="57">
        <v>0</v>
      </c>
      <c r="M150" s="57">
        <f>SUM(M148:M149)</f>
        <v>43990768</v>
      </c>
      <c r="N150" s="58">
        <f>SUM(N148:N149)</f>
        <v>5320352</v>
      </c>
    </row>
    <row r="151" spans="1:14" ht="31.5">
      <c r="A151" s="67" t="str">
        <f>A111</f>
        <v>شركة المجموعة الأهلية للتأمين</v>
      </c>
      <c r="B151" s="51" t="s">
        <v>36</v>
      </c>
      <c r="C151" s="59">
        <v>0</v>
      </c>
      <c r="D151" s="59">
        <v>104822</v>
      </c>
      <c r="E151" s="59">
        <v>0</v>
      </c>
      <c r="F151" s="59">
        <v>0</v>
      </c>
      <c r="G151" s="59">
        <v>0</v>
      </c>
      <c r="H151" s="59">
        <v>2334481</v>
      </c>
      <c r="I151" s="59">
        <v>29233242</v>
      </c>
      <c r="J151" s="59">
        <v>0</v>
      </c>
      <c r="K151" s="59">
        <v>0</v>
      </c>
      <c r="L151" s="59">
        <v>0</v>
      </c>
      <c r="M151" s="59">
        <f>K151+I151+G151+C151+E151</f>
        <v>29233242</v>
      </c>
      <c r="N151" s="60">
        <f>L151+J151+H151+D151+F151</f>
        <v>2439303</v>
      </c>
    </row>
    <row r="152" spans="1:14" ht="31.5">
      <c r="A152" s="67"/>
      <c r="B152" s="51" t="s">
        <v>37</v>
      </c>
      <c r="C152" s="59">
        <v>500000</v>
      </c>
      <c r="D152" s="59">
        <v>0</v>
      </c>
      <c r="E152" s="59">
        <v>548383</v>
      </c>
      <c r="F152" s="59">
        <v>0</v>
      </c>
      <c r="G152" s="59">
        <v>0</v>
      </c>
      <c r="H152" s="59">
        <v>0</v>
      </c>
      <c r="I152" s="59">
        <v>3641265</v>
      </c>
      <c r="J152" s="59">
        <v>0</v>
      </c>
      <c r="K152" s="59">
        <v>0</v>
      </c>
      <c r="L152" s="59">
        <v>0</v>
      </c>
      <c r="M152" s="59">
        <f>K152+I152+G152+C152+E152</f>
        <v>4689648</v>
      </c>
      <c r="N152" s="60">
        <f>L152+J152+H152+D152+F152</f>
        <v>0</v>
      </c>
    </row>
    <row r="153" spans="1:14" ht="19.5" customHeight="1">
      <c r="A153" s="67"/>
      <c r="B153" s="51" t="s">
        <v>20</v>
      </c>
      <c r="C153" s="61">
        <v>500000</v>
      </c>
      <c r="D153" s="61">
        <v>104822</v>
      </c>
      <c r="E153" s="61">
        <v>548383</v>
      </c>
      <c r="F153" s="61">
        <v>0</v>
      </c>
      <c r="G153" s="61">
        <v>0</v>
      </c>
      <c r="H153" s="61">
        <v>2334481</v>
      </c>
      <c r="I153" s="61">
        <v>32874507</v>
      </c>
      <c r="J153" s="61">
        <v>0</v>
      </c>
      <c r="K153" s="61">
        <v>0</v>
      </c>
      <c r="L153" s="61">
        <v>0</v>
      </c>
      <c r="M153" s="61">
        <f>SUM(M151:M152)</f>
        <v>33922890</v>
      </c>
      <c r="N153" s="62">
        <f>SUM(N151:N152)</f>
        <v>2439303</v>
      </c>
    </row>
    <row r="154" spans="1:14" ht="31.5">
      <c r="A154" s="69" t="str">
        <f>A114</f>
        <v>شركة التأمين الوطنية</v>
      </c>
      <c r="B154" s="54" t="s">
        <v>36</v>
      </c>
      <c r="C154" s="55">
        <v>1361507</v>
      </c>
      <c r="D154" s="55">
        <v>14749250</v>
      </c>
      <c r="E154" s="55">
        <v>0</v>
      </c>
      <c r="F154" s="55">
        <v>0</v>
      </c>
      <c r="G154" s="55">
        <v>3497153</v>
      </c>
      <c r="H154" s="55">
        <v>5919271</v>
      </c>
      <c r="I154" s="55">
        <v>24266062</v>
      </c>
      <c r="J154" s="55">
        <v>0</v>
      </c>
      <c r="K154" s="55">
        <v>0</v>
      </c>
      <c r="L154" s="55">
        <v>0</v>
      </c>
      <c r="M154" s="55">
        <f>K154+I154+G154+C154+E154</f>
        <v>29124722</v>
      </c>
      <c r="N154" s="56">
        <f>L154+J154+H154+D154+F154</f>
        <v>20668521</v>
      </c>
    </row>
    <row r="155" spans="1:14" ht="31.5">
      <c r="A155" s="69"/>
      <c r="B155" s="54" t="s">
        <v>37</v>
      </c>
      <c r="C155" s="55">
        <v>1604203</v>
      </c>
      <c r="D155" s="55">
        <v>1106043</v>
      </c>
      <c r="E155" s="55">
        <v>10992081</v>
      </c>
      <c r="F155" s="55">
        <v>2682468</v>
      </c>
      <c r="G155" s="55">
        <v>0</v>
      </c>
      <c r="H155" s="55">
        <v>6986260</v>
      </c>
      <c r="I155" s="55">
        <v>0</v>
      </c>
      <c r="J155" s="55">
        <v>0</v>
      </c>
      <c r="K155" s="55">
        <v>0</v>
      </c>
      <c r="L155" s="55">
        <v>0</v>
      </c>
      <c r="M155" s="55">
        <f>K155+I155+G155+C155+E155</f>
        <v>12596284</v>
      </c>
      <c r="N155" s="56">
        <f>L155+J155+H155+D155+F155</f>
        <v>10774771</v>
      </c>
    </row>
    <row r="156" spans="1:14" ht="19.5" customHeight="1">
      <c r="A156" s="69"/>
      <c r="B156" s="54" t="s">
        <v>20</v>
      </c>
      <c r="C156" s="57">
        <v>2965710</v>
      </c>
      <c r="D156" s="57">
        <v>15855293</v>
      </c>
      <c r="E156" s="57">
        <v>10992081</v>
      </c>
      <c r="F156" s="57">
        <v>2682468</v>
      </c>
      <c r="G156" s="57">
        <v>3497153</v>
      </c>
      <c r="H156" s="57">
        <v>12905531</v>
      </c>
      <c r="I156" s="57">
        <v>24266062</v>
      </c>
      <c r="J156" s="57">
        <v>0</v>
      </c>
      <c r="K156" s="57">
        <v>0</v>
      </c>
      <c r="L156" s="57">
        <v>0</v>
      </c>
      <c r="M156" s="57">
        <f>SUM(M154:M155)</f>
        <v>41721006</v>
      </c>
      <c r="N156" s="58">
        <f>SUM(N154:N155)</f>
        <v>31443292</v>
      </c>
    </row>
    <row r="157" spans="1:14" ht="31.5">
      <c r="A157" s="67" t="str">
        <f>A117</f>
        <v>شركة العالمية المتحدة للتأمين</v>
      </c>
      <c r="B157" s="51" t="s">
        <v>36</v>
      </c>
      <c r="C157" s="59">
        <v>0</v>
      </c>
      <c r="D157" s="59">
        <v>1200502</v>
      </c>
      <c r="E157" s="59">
        <v>0</v>
      </c>
      <c r="F157" s="59">
        <v>0</v>
      </c>
      <c r="G157" s="59">
        <v>3245260</v>
      </c>
      <c r="H157" s="59">
        <v>1000000</v>
      </c>
      <c r="I157" s="59">
        <v>16677503</v>
      </c>
      <c r="J157" s="59">
        <v>0</v>
      </c>
      <c r="K157" s="59">
        <v>0</v>
      </c>
      <c r="L157" s="59">
        <v>0</v>
      </c>
      <c r="M157" s="59">
        <f>K157+I157+G157+C157</f>
        <v>19922763</v>
      </c>
      <c r="N157" s="60">
        <f>L157+J157+H157+D157</f>
        <v>2200502</v>
      </c>
    </row>
    <row r="158" spans="1:14" ht="31.5">
      <c r="A158" s="67"/>
      <c r="B158" s="51" t="s">
        <v>37</v>
      </c>
      <c r="C158" s="59">
        <v>250000</v>
      </c>
      <c r="D158" s="59">
        <v>109082</v>
      </c>
      <c r="E158" s="59">
        <v>0</v>
      </c>
      <c r="F158" s="59">
        <v>0</v>
      </c>
      <c r="G158" s="59">
        <v>0</v>
      </c>
      <c r="H158" s="59">
        <v>0</v>
      </c>
      <c r="I158" s="59">
        <v>0</v>
      </c>
      <c r="J158" s="59">
        <v>0</v>
      </c>
      <c r="K158" s="59">
        <v>0</v>
      </c>
      <c r="L158" s="59">
        <v>0</v>
      </c>
      <c r="M158" s="59">
        <f>K158+I158+G158+C158</f>
        <v>250000</v>
      </c>
      <c r="N158" s="60">
        <f>L158+J158+H158+D158</f>
        <v>109082</v>
      </c>
    </row>
    <row r="159" spans="1:14" ht="19.5" customHeight="1">
      <c r="A159" s="67"/>
      <c r="B159" s="51" t="s">
        <v>20</v>
      </c>
      <c r="C159" s="51">
        <v>250000</v>
      </c>
      <c r="D159" s="51">
        <v>1309584</v>
      </c>
      <c r="E159" s="51">
        <v>0</v>
      </c>
      <c r="F159" s="51">
        <v>0</v>
      </c>
      <c r="G159" s="51">
        <v>3245260</v>
      </c>
      <c r="H159" s="51">
        <v>1000000</v>
      </c>
      <c r="I159" s="51">
        <v>16677503</v>
      </c>
      <c r="J159" s="51">
        <v>0</v>
      </c>
      <c r="K159" s="51">
        <v>0</v>
      </c>
      <c r="L159" s="51">
        <v>0</v>
      </c>
      <c r="M159" s="51">
        <f>SUM(M157:M158)</f>
        <v>20172763</v>
      </c>
      <c r="N159" s="62">
        <f>SUM(N157:N158)</f>
        <v>2309584</v>
      </c>
    </row>
    <row r="160" spans="1:14" ht="31.5">
      <c r="A160" s="69" t="str">
        <f>A120</f>
        <v>شركة فلسطين للتأمين</v>
      </c>
      <c r="B160" s="54" t="s">
        <v>36</v>
      </c>
      <c r="C160" s="55">
        <v>339067</v>
      </c>
      <c r="D160" s="55">
        <v>0</v>
      </c>
      <c r="E160" s="55">
        <v>0</v>
      </c>
      <c r="F160" s="55">
        <v>0</v>
      </c>
      <c r="G160" s="55">
        <v>3426827</v>
      </c>
      <c r="H160" s="55">
        <v>4000646</v>
      </c>
      <c r="I160" s="55">
        <v>13877760</v>
      </c>
      <c r="J160" s="55">
        <v>0</v>
      </c>
      <c r="K160" s="55">
        <v>0</v>
      </c>
      <c r="L160" s="55">
        <v>0</v>
      </c>
      <c r="M160" s="55">
        <f>K160+I160+G160+C160+E160</f>
        <v>17643654</v>
      </c>
      <c r="N160" s="56">
        <f>L160+J160+H160+D160+F160</f>
        <v>4000646</v>
      </c>
    </row>
    <row r="161" spans="1:14" ht="31.5">
      <c r="A161" s="69"/>
      <c r="B161" s="54" t="s">
        <v>37</v>
      </c>
      <c r="C161" s="55">
        <v>0</v>
      </c>
      <c r="D161" s="55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55">
        <v>0</v>
      </c>
      <c r="M161" s="55">
        <f>K161+I161+G161+C161+E161</f>
        <v>0</v>
      </c>
      <c r="N161" s="56">
        <f>L161+J161+H161+D161+F161</f>
        <v>0</v>
      </c>
    </row>
    <row r="162" spans="1:14" ht="19.5" customHeight="1">
      <c r="A162" s="69"/>
      <c r="B162" s="54" t="s">
        <v>20</v>
      </c>
      <c r="C162" s="57">
        <v>339067</v>
      </c>
      <c r="D162" s="57">
        <v>0</v>
      </c>
      <c r="E162" s="57">
        <v>0</v>
      </c>
      <c r="F162" s="57">
        <v>0</v>
      </c>
      <c r="G162" s="57">
        <v>3426827</v>
      </c>
      <c r="H162" s="57">
        <v>4000646</v>
      </c>
      <c r="I162" s="57">
        <v>13877760</v>
      </c>
      <c r="J162" s="57">
        <v>0</v>
      </c>
      <c r="K162" s="57">
        <v>0</v>
      </c>
      <c r="L162" s="57">
        <v>0</v>
      </c>
      <c r="M162" s="57">
        <f>SUM(M160:M161)</f>
        <v>17643654</v>
      </c>
      <c r="N162" s="58">
        <f>SUM(N160:N161)</f>
        <v>4000646</v>
      </c>
    </row>
    <row r="163" spans="1:14" ht="31.5">
      <c r="A163" s="67" t="str">
        <f>A123</f>
        <v>شركة تمكين الفلسطينية للتأمين</v>
      </c>
      <c r="B163" s="51" t="s">
        <v>36</v>
      </c>
      <c r="C163" s="59">
        <v>11539120</v>
      </c>
      <c r="D163" s="59">
        <v>0</v>
      </c>
      <c r="E163" s="59">
        <v>0</v>
      </c>
      <c r="F163" s="59">
        <v>0</v>
      </c>
      <c r="G163" s="59">
        <v>2200000</v>
      </c>
      <c r="H163" s="59">
        <v>2204687</v>
      </c>
      <c r="I163" s="59">
        <v>310200</v>
      </c>
      <c r="J163" s="59">
        <v>2184476</v>
      </c>
      <c r="K163" s="59">
        <v>0</v>
      </c>
      <c r="L163" s="59">
        <v>0</v>
      </c>
      <c r="M163" s="59">
        <f>K163+I163+G163+C163+E163</f>
        <v>14049320</v>
      </c>
      <c r="N163" s="60">
        <f>L163+J163+H163+D163+F163</f>
        <v>4389163</v>
      </c>
    </row>
    <row r="164" spans="1:14" ht="31.5">
      <c r="A164" s="67"/>
      <c r="B164" s="51" t="s">
        <v>37</v>
      </c>
      <c r="C164" s="59">
        <v>0</v>
      </c>
      <c r="D164" s="59">
        <v>0</v>
      </c>
      <c r="E164" s="59">
        <v>0</v>
      </c>
      <c r="F164" s="59">
        <v>0</v>
      </c>
      <c r="G164" s="59">
        <v>0</v>
      </c>
      <c r="H164" s="59">
        <v>0</v>
      </c>
      <c r="I164" s="59">
        <v>0</v>
      </c>
      <c r="J164" s="59">
        <v>0</v>
      </c>
      <c r="K164" s="59">
        <v>0</v>
      </c>
      <c r="L164" s="59">
        <v>0</v>
      </c>
      <c r="M164" s="59">
        <f>K164+I164+G164+C164+E164</f>
        <v>0</v>
      </c>
      <c r="N164" s="60">
        <f>L164+J164+H164+D164+F164</f>
        <v>0</v>
      </c>
    </row>
    <row r="165" spans="1:14" ht="19.5" customHeight="1">
      <c r="A165" s="67"/>
      <c r="B165" s="51" t="s">
        <v>20</v>
      </c>
      <c r="C165" s="51">
        <v>11539120</v>
      </c>
      <c r="D165" s="51">
        <v>0</v>
      </c>
      <c r="E165" s="51">
        <v>0</v>
      </c>
      <c r="F165" s="51">
        <v>0</v>
      </c>
      <c r="G165" s="51">
        <v>2200000</v>
      </c>
      <c r="H165" s="51">
        <v>2204687</v>
      </c>
      <c r="I165" s="51">
        <v>310200</v>
      </c>
      <c r="J165" s="51">
        <v>2184476</v>
      </c>
      <c r="K165" s="51">
        <v>0</v>
      </c>
      <c r="L165" s="51">
        <v>0</v>
      </c>
      <c r="M165" s="51">
        <f>SUM(M163:M164)</f>
        <v>14049320</v>
      </c>
      <c r="N165" s="62">
        <f>SUM(N163:N164)</f>
        <v>4389163</v>
      </c>
    </row>
    <row r="166" spans="1:14" ht="31.5">
      <c r="A166" s="69" t="str">
        <f>A126</f>
        <v>شركة التكافل الفلسطينية للتأمين</v>
      </c>
      <c r="B166" s="54" t="s">
        <v>36</v>
      </c>
      <c r="C166" s="55">
        <v>4698017</v>
      </c>
      <c r="D166" s="55">
        <v>238760</v>
      </c>
      <c r="E166" s="55">
        <v>0</v>
      </c>
      <c r="F166" s="55">
        <v>0</v>
      </c>
      <c r="G166" s="55">
        <v>4090931</v>
      </c>
      <c r="H166" s="55">
        <v>17851010</v>
      </c>
      <c r="I166" s="55">
        <v>8446771</v>
      </c>
      <c r="J166" s="55">
        <v>0</v>
      </c>
      <c r="K166" s="55">
        <v>0</v>
      </c>
      <c r="L166" s="55">
        <v>0</v>
      </c>
      <c r="M166" s="55">
        <f>K166+I166+G166+C166+E166</f>
        <v>17235719</v>
      </c>
      <c r="N166" s="56">
        <f>L166+J166+H166+D166+F166</f>
        <v>18089770</v>
      </c>
    </row>
    <row r="167" spans="1:14" ht="31.5">
      <c r="A167" s="69"/>
      <c r="B167" s="54" t="s">
        <v>37</v>
      </c>
      <c r="C167" s="55">
        <v>2438047</v>
      </c>
      <c r="D167" s="55">
        <v>0</v>
      </c>
      <c r="E167" s="55">
        <v>0</v>
      </c>
      <c r="F167" s="55">
        <v>0</v>
      </c>
      <c r="G167" s="55">
        <v>0</v>
      </c>
      <c r="H167" s="55">
        <v>0</v>
      </c>
      <c r="I167" s="55">
        <v>0</v>
      </c>
      <c r="J167" s="55">
        <v>0</v>
      </c>
      <c r="K167" s="55">
        <v>0</v>
      </c>
      <c r="L167" s="55">
        <v>0</v>
      </c>
      <c r="M167" s="55">
        <f>K167+I167+G167+C167+E167</f>
        <v>2438047</v>
      </c>
      <c r="N167" s="56">
        <f>L167+J167+H167+D167+F167</f>
        <v>0</v>
      </c>
    </row>
    <row r="168" spans="1:14" ht="19.5" customHeight="1">
      <c r="A168" s="69"/>
      <c r="B168" s="54" t="s">
        <v>20</v>
      </c>
      <c r="C168" s="57">
        <v>7136064</v>
      </c>
      <c r="D168" s="57">
        <v>238760</v>
      </c>
      <c r="E168" s="57">
        <v>0</v>
      </c>
      <c r="F168" s="57">
        <v>0</v>
      </c>
      <c r="G168" s="57">
        <v>4090931</v>
      </c>
      <c r="H168" s="57">
        <v>17851010</v>
      </c>
      <c r="I168" s="57">
        <v>8446771</v>
      </c>
      <c r="J168" s="57">
        <v>0</v>
      </c>
      <c r="K168" s="57">
        <v>0</v>
      </c>
      <c r="L168" s="57">
        <v>0</v>
      </c>
      <c r="M168" s="57">
        <f>SUM(M166:M167)</f>
        <v>19673766</v>
      </c>
      <c r="N168" s="58">
        <f>SUM(N166:N167)</f>
        <v>18089770</v>
      </c>
    </row>
    <row r="169" spans="1:14" ht="31.5">
      <c r="A169" s="67" t="str">
        <f>A129</f>
        <v>شركة المشرق للتأمين</v>
      </c>
      <c r="B169" s="51" t="s">
        <v>36</v>
      </c>
      <c r="C169" s="59">
        <v>2345494.62</v>
      </c>
      <c r="D169" s="59">
        <v>3749518.229111424</v>
      </c>
      <c r="E169" s="59">
        <v>0</v>
      </c>
      <c r="F169" s="59">
        <v>0</v>
      </c>
      <c r="G169" s="59">
        <v>2375984</v>
      </c>
      <c r="H169" s="59">
        <v>604967</v>
      </c>
      <c r="I169" s="59">
        <v>12436205</v>
      </c>
      <c r="J169" s="59">
        <v>3584708</v>
      </c>
      <c r="K169" s="59">
        <v>0</v>
      </c>
      <c r="L169" s="59">
        <v>0</v>
      </c>
      <c r="M169" s="59">
        <f>K169+I169+G169+C169+E169</f>
        <v>17157683.62</v>
      </c>
      <c r="N169" s="60">
        <f>L169+J169+H169+D169+F169</f>
        <v>7939193.229111424</v>
      </c>
    </row>
    <row r="170" spans="1:14" ht="31.5">
      <c r="A170" s="67"/>
      <c r="B170" s="51" t="s">
        <v>37</v>
      </c>
      <c r="C170" s="59">
        <v>1084606.2313117068</v>
      </c>
      <c r="D170" s="59">
        <v>172508.20310296194</v>
      </c>
      <c r="E170" s="59">
        <v>0</v>
      </c>
      <c r="F170" s="59">
        <v>0</v>
      </c>
      <c r="G170" s="59">
        <v>0</v>
      </c>
      <c r="H170" s="59">
        <v>0</v>
      </c>
      <c r="I170" s="59">
        <v>0</v>
      </c>
      <c r="J170" s="59">
        <v>0</v>
      </c>
      <c r="K170" s="59">
        <v>0</v>
      </c>
      <c r="L170" s="59">
        <v>0</v>
      </c>
      <c r="M170" s="59">
        <f>K170+I170+G170+C170+E170</f>
        <v>1084606.2313117068</v>
      </c>
      <c r="N170" s="60">
        <f>L170+J170+H170+D170+F170</f>
        <v>172508.20310296194</v>
      </c>
    </row>
    <row r="171" spans="1:14" ht="19.5" customHeight="1">
      <c r="A171" s="67"/>
      <c r="B171" s="51" t="s">
        <v>20</v>
      </c>
      <c r="C171" s="51">
        <v>3430100.851311707</v>
      </c>
      <c r="D171" s="51">
        <v>3922026.4322143863</v>
      </c>
      <c r="E171" s="51">
        <v>0</v>
      </c>
      <c r="F171" s="51">
        <v>0</v>
      </c>
      <c r="G171" s="51">
        <v>2375984</v>
      </c>
      <c r="H171" s="51">
        <v>604967</v>
      </c>
      <c r="I171" s="51">
        <v>12436205</v>
      </c>
      <c r="J171" s="51">
        <v>3584708</v>
      </c>
      <c r="K171" s="51">
        <v>0</v>
      </c>
      <c r="L171" s="51">
        <v>0</v>
      </c>
      <c r="M171" s="51">
        <f>SUM(M169:M170)</f>
        <v>18242289.851311706</v>
      </c>
      <c r="N171" s="62">
        <f>SUM(N169:N170)</f>
        <v>8111701.432214386</v>
      </c>
    </row>
    <row r="172" spans="1:14" ht="31.5">
      <c r="A172" s="69" t="str">
        <f>A132</f>
        <v>شركة البركة للتأمين الإسلامي</v>
      </c>
      <c r="B172" s="54" t="s">
        <v>36</v>
      </c>
      <c r="C172" s="55">
        <v>0</v>
      </c>
      <c r="D172" s="55">
        <v>0</v>
      </c>
      <c r="E172" s="55">
        <v>0</v>
      </c>
      <c r="F172" s="55">
        <v>0</v>
      </c>
      <c r="G172" s="55">
        <v>0</v>
      </c>
      <c r="H172" s="55">
        <v>250000</v>
      </c>
      <c r="I172" s="55">
        <v>400000</v>
      </c>
      <c r="J172" s="55">
        <v>0</v>
      </c>
      <c r="K172" s="55">
        <v>0</v>
      </c>
      <c r="L172" s="55">
        <v>0</v>
      </c>
      <c r="M172" s="55">
        <f>K172+I172+G172+C172+E172</f>
        <v>400000</v>
      </c>
      <c r="N172" s="56">
        <f>L172+J172+H172+D172+F172</f>
        <v>250000</v>
      </c>
    </row>
    <row r="173" spans="1:14" ht="31.5">
      <c r="A173" s="69"/>
      <c r="B173" s="54" t="s">
        <v>37</v>
      </c>
      <c r="C173" s="55">
        <v>0</v>
      </c>
      <c r="D173" s="55">
        <v>0</v>
      </c>
      <c r="E173" s="55">
        <v>0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55">
        <v>0</v>
      </c>
      <c r="M173" s="55">
        <f>K173+I173+G173+C173+E173</f>
        <v>0</v>
      </c>
      <c r="N173" s="56">
        <f>L173+J173+H173+D173+F173</f>
        <v>0</v>
      </c>
    </row>
    <row r="174" spans="1:14" ht="19.5" customHeight="1">
      <c r="A174" s="69"/>
      <c r="B174" s="54" t="s">
        <v>20</v>
      </c>
      <c r="C174" s="57">
        <v>0</v>
      </c>
      <c r="D174" s="57">
        <v>0</v>
      </c>
      <c r="E174" s="57">
        <v>0</v>
      </c>
      <c r="F174" s="57">
        <v>0</v>
      </c>
      <c r="G174" s="57">
        <v>0</v>
      </c>
      <c r="H174" s="57">
        <v>250000</v>
      </c>
      <c r="I174" s="57">
        <v>400000</v>
      </c>
      <c r="J174" s="57">
        <v>0</v>
      </c>
      <c r="K174" s="57">
        <v>0</v>
      </c>
      <c r="L174" s="57">
        <v>0</v>
      </c>
      <c r="M174" s="57">
        <f>SUM(M172:M173)</f>
        <v>400000</v>
      </c>
      <c r="N174" s="58">
        <f>SUM(N172:N173)</f>
        <v>250000</v>
      </c>
    </row>
    <row r="175" spans="1:14" ht="31.5">
      <c r="A175" s="67" t="str">
        <f>A135</f>
        <v>شركة الأراضي المقدسة للتأمين التكافلي</v>
      </c>
      <c r="B175" s="51" t="s">
        <v>36</v>
      </c>
      <c r="C175" s="59">
        <v>0</v>
      </c>
      <c r="D175" s="59">
        <v>0</v>
      </c>
      <c r="E175" s="59">
        <v>0</v>
      </c>
      <c r="F175" s="59">
        <v>0</v>
      </c>
      <c r="G175" s="59">
        <v>0</v>
      </c>
      <c r="H175" s="59">
        <v>11700000</v>
      </c>
      <c r="I175" s="59">
        <v>0</v>
      </c>
      <c r="J175" s="59">
        <v>0</v>
      </c>
      <c r="K175" s="59">
        <v>0</v>
      </c>
      <c r="L175" s="59">
        <v>0</v>
      </c>
      <c r="M175" s="59">
        <f>K175+I175+G175+C175+E175</f>
        <v>0</v>
      </c>
      <c r="N175" s="60">
        <f>L175+J175+H175+D175+F175</f>
        <v>11700000</v>
      </c>
    </row>
    <row r="176" spans="1:14" ht="31.5">
      <c r="A176" s="67"/>
      <c r="B176" s="51" t="s">
        <v>37</v>
      </c>
      <c r="C176" s="59">
        <v>0</v>
      </c>
      <c r="D176" s="59">
        <v>0</v>
      </c>
      <c r="E176" s="59">
        <v>0</v>
      </c>
      <c r="F176" s="59">
        <v>0</v>
      </c>
      <c r="G176" s="59">
        <v>0</v>
      </c>
      <c r="H176" s="59">
        <v>0</v>
      </c>
      <c r="I176" s="59">
        <v>0</v>
      </c>
      <c r="J176" s="59">
        <v>0</v>
      </c>
      <c r="K176" s="59">
        <v>0</v>
      </c>
      <c r="L176" s="59">
        <v>0</v>
      </c>
      <c r="M176" s="59">
        <f>K176+I176+G176+C176+E176</f>
        <v>0</v>
      </c>
      <c r="N176" s="60">
        <f>L176+J176+H176+D176+F176</f>
        <v>0</v>
      </c>
    </row>
    <row r="177" spans="1:14" ht="19.5" customHeight="1">
      <c r="A177" s="67"/>
      <c r="B177" s="51" t="s">
        <v>20</v>
      </c>
      <c r="C177" s="51">
        <v>0</v>
      </c>
      <c r="D177" s="51">
        <v>0</v>
      </c>
      <c r="E177" s="51">
        <v>0</v>
      </c>
      <c r="F177" s="51">
        <v>0</v>
      </c>
      <c r="G177" s="51">
        <v>0</v>
      </c>
      <c r="H177" s="51">
        <v>11700000</v>
      </c>
      <c r="I177" s="51">
        <v>0</v>
      </c>
      <c r="J177" s="51">
        <v>0</v>
      </c>
      <c r="K177" s="51">
        <v>0</v>
      </c>
      <c r="L177" s="51">
        <v>0</v>
      </c>
      <c r="M177" s="51">
        <f>SUM(M175:M176)</f>
        <v>0</v>
      </c>
      <c r="N177" s="62">
        <f>SUM(N175:N176)</f>
        <v>11700000</v>
      </c>
    </row>
    <row r="178" spans="1:14" ht="31.5">
      <c r="A178" s="66" t="str">
        <f>A138</f>
        <v>الشركة الأمريكية للتأمين على الحياة- اليكو</v>
      </c>
      <c r="B178" s="54" t="s">
        <v>36</v>
      </c>
      <c r="C178" s="55">
        <v>0</v>
      </c>
      <c r="D178" s="55">
        <v>0</v>
      </c>
      <c r="E178" s="55">
        <v>0</v>
      </c>
      <c r="F178" s="55">
        <v>0</v>
      </c>
      <c r="G178" s="55">
        <v>0</v>
      </c>
      <c r="H178" s="55">
        <v>0</v>
      </c>
      <c r="I178" s="55">
        <v>0</v>
      </c>
      <c r="J178" s="55">
        <v>0</v>
      </c>
      <c r="K178" s="55">
        <v>0</v>
      </c>
      <c r="L178" s="55">
        <v>0</v>
      </c>
      <c r="M178" s="55">
        <f>K178+I178+G178+C178+E178</f>
        <v>0</v>
      </c>
      <c r="N178" s="56">
        <f>L178+J178+H178+D178+F178</f>
        <v>0</v>
      </c>
    </row>
    <row r="179" spans="1:14" ht="31.5">
      <c r="A179" s="66"/>
      <c r="B179" s="54" t="s">
        <v>37</v>
      </c>
      <c r="C179" s="55">
        <v>0</v>
      </c>
      <c r="D179" s="55">
        <v>0</v>
      </c>
      <c r="E179" s="55">
        <v>0</v>
      </c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55">
        <v>0</v>
      </c>
      <c r="L179" s="55">
        <v>0</v>
      </c>
      <c r="M179" s="55">
        <f>K179+I179+G179+C179+E179</f>
        <v>0</v>
      </c>
      <c r="N179" s="56">
        <f>L179+J179+H179+D179+F179</f>
        <v>0</v>
      </c>
    </row>
    <row r="180" spans="1:14" ht="19.5" customHeight="1">
      <c r="A180" s="66"/>
      <c r="B180" s="54" t="s">
        <v>20</v>
      </c>
      <c r="C180" s="57">
        <v>0</v>
      </c>
      <c r="D180" s="57">
        <v>0</v>
      </c>
      <c r="E180" s="57">
        <v>0</v>
      </c>
      <c r="F180" s="57">
        <v>0</v>
      </c>
      <c r="G180" s="57">
        <v>0</v>
      </c>
      <c r="H180" s="57">
        <v>0</v>
      </c>
      <c r="I180" s="57">
        <v>0</v>
      </c>
      <c r="J180" s="57">
        <v>0</v>
      </c>
      <c r="K180" s="57">
        <v>0</v>
      </c>
      <c r="L180" s="57">
        <v>0</v>
      </c>
      <c r="M180" s="57">
        <f>SUM(M178:M179)</f>
        <v>0</v>
      </c>
      <c r="N180" s="58">
        <f>SUM(N178:N179)</f>
        <v>0</v>
      </c>
    </row>
    <row r="181" spans="1:14" ht="31.5">
      <c r="A181" s="67" t="str">
        <f>A141</f>
        <v>شركة فلسطين لتأمين الرهن العقاري</v>
      </c>
      <c r="B181" s="51" t="s">
        <v>36</v>
      </c>
      <c r="C181" s="59">
        <v>0</v>
      </c>
      <c r="D181" s="59">
        <v>0</v>
      </c>
      <c r="E181" s="59">
        <v>0</v>
      </c>
      <c r="F181" s="59">
        <v>0</v>
      </c>
      <c r="G181" s="59">
        <v>0</v>
      </c>
      <c r="H181" s="59">
        <v>288430</v>
      </c>
      <c r="I181" s="59">
        <v>0</v>
      </c>
      <c r="J181" s="59">
        <v>0</v>
      </c>
      <c r="K181" s="59">
        <v>0</v>
      </c>
      <c r="L181" s="59">
        <v>0</v>
      </c>
      <c r="M181" s="59">
        <f>K181+I181+G181+C181+E181</f>
        <v>0</v>
      </c>
      <c r="N181" s="60">
        <f>L181+J181+H181+D181+F181</f>
        <v>288430</v>
      </c>
    </row>
    <row r="182" spans="1:14" ht="31.5">
      <c r="A182" s="67"/>
      <c r="B182" s="51" t="s">
        <v>37</v>
      </c>
      <c r="C182" s="59">
        <v>1847695</v>
      </c>
      <c r="D182" s="59">
        <v>0</v>
      </c>
      <c r="E182" s="59">
        <v>0</v>
      </c>
      <c r="F182" s="59">
        <v>0</v>
      </c>
      <c r="G182" s="59">
        <v>0</v>
      </c>
      <c r="H182" s="59">
        <v>0</v>
      </c>
      <c r="I182" s="59">
        <v>0</v>
      </c>
      <c r="J182" s="59">
        <v>0</v>
      </c>
      <c r="K182" s="59">
        <v>0</v>
      </c>
      <c r="L182" s="59">
        <v>0</v>
      </c>
      <c r="M182" s="59">
        <f>K182+I182+G182+C182+E182</f>
        <v>1847695</v>
      </c>
      <c r="N182" s="60">
        <f>L182+J182+H182+D182+F182</f>
        <v>0</v>
      </c>
    </row>
    <row r="183" spans="1:14" ht="19.5" customHeight="1" thickBot="1">
      <c r="A183" s="68"/>
      <c r="B183" s="63" t="s">
        <v>20</v>
      </c>
      <c r="C183" s="63">
        <v>1847695</v>
      </c>
      <c r="D183" s="63">
        <v>0</v>
      </c>
      <c r="E183" s="63">
        <v>0</v>
      </c>
      <c r="F183" s="63">
        <v>0</v>
      </c>
      <c r="G183" s="63">
        <v>0</v>
      </c>
      <c r="H183" s="63">
        <v>288430</v>
      </c>
      <c r="I183" s="63">
        <v>0</v>
      </c>
      <c r="J183" s="63">
        <v>0</v>
      </c>
      <c r="K183" s="63">
        <v>0</v>
      </c>
      <c r="L183" s="63">
        <v>0</v>
      </c>
      <c r="M183" s="63">
        <f>SUM(M181:M182)</f>
        <v>1847695</v>
      </c>
      <c r="N183" s="64">
        <f>SUM(N181:N182)</f>
        <v>288430</v>
      </c>
    </row>
    <row r="185" spans="1:14" ht="19.5" customHeight="1">
      <c r="A185" s="85" t="s">
        <v>41</v>
      </c>
      <c r="N185" s="84" t="s">
        <v>40</v>
      </c>
    </row>
  </sheetData>
  <sheetProtection/>
  <mergeCells count="66">
    <mergeCell ref="A108:A110"/>
    <mergeCell ref="A63:D63"/>
    <mergeCell ref="A83:A85"/>
    <mergeCell ref="A86:A88"/>
    <mergeCell ref="A89:A91"/>
    <mergeCell ref="A92:A94"/>
    <mergeCell ref="A62:H62"/>
    <mergeCell ref="A64:K64"/>
    <mergeCell ref="A65:N65"/>
    <mergeCell ref="A66:A67"/>
    <mergeCell ref="B66:B67"/>
    <mergeCell ref="C66:D66"/>
    <mergeCell ref="E66:F66"/>
    <mergeCell ref="G66:H66"/>
    <mergeCell ref="I66:J66"/>
    <mergeCell ref="K66:L66"/>
    <mergeCell ref="M66:N66"/>
    <mergeCell ref="A68:A70"/>
    <mergeCell ref="A71:A73"/>
    <mergeCell ref="A74:A76"/>
    <mergeCell ref="A77:A79"/>
    <mergeCell ref="A80:A82"/>
    <mergeCell ref="A95:A97"/>
    <mergeCell ref="A98:A100"/>
    <mergeCell ref="A101:A103"/>
    <mergeCell ref="A105:N105"/>
    <mergeCell ref="A106:A107"/>
    <mergeCell ref="B106:B107"/>
    <mergeCell ref="C106:D106"/>
    <mergeCell ref="E106:F106"/>
    <mergeCell ref="G106:H106"/>
    <mergeCell ref="I106:J106"/>
    <mergeCell ref="K106:L106"/>
    <mergeCell ref="M106:N106"/>
    <mergeCell ref="A123:A125"/>
    <mergeCell ref="A126:A128"/>
    <mergeCell ref="A129:A131"/>
    <mergeCell ref="A132:A134"/>
    <mergeCell ref="A111:A113"/>
    <mergeCell ref="A114:A116"/>
    <mergeCell ref="A117:A119"/>
    <mergeCell ref="A120:A122"/>
    <mergeCell ref="A135:A137"/>
    <mergeCell ref="A138:A140"/>
    <mergeCell ref="A141:A143"/>
    <mergeCell ref="A145:N145"/>
    <mergeCell ref="A146:A147"/>
    <mergeCell ref="B146:B147"/>
    <mergeCell ref="C146:D146"/>
    <mergeCell ref="E146:F146"/>
    <mergeCell ref="G146:H146"/>
    <mergeCell ref="I146:J146"/>
    <mergeCell ref="K146:L146"/>
    <mergeCell ref="M146:N146"/>
    <mergeCell ref="A148:A150"/>
    <mergeCell ref="A151:A153"/>
    <mergeCell ref="A154:A156"/>
    <mergeCell ref="A157:A159"/>
    <mergeCell ref="A178:A180"/>
    <mergeCell ref="A181:A183"/>
    <mergeCell ref="A160:A162"/>
    <mergeCell ref="A163:A165"/>
    <mergeCell ref="A166:A168"/>
    <mergeCell ref="A169:A171"/>
    <mergeCell ref="A172:A174"/>
    <mergeCell ref="A175:A177"/>
  </mergeCells>
  <printOptions horizontalCentered="1" verticalCentered="1"/>
  <pageMargins left="0.2" right="0.28" top="0.75" bottom="0.75" header="0.3" footer="0.3"/>
  <pageSetup horizontalDpi="600" verticalDpi="600" orientation="landscape" paperSize="9" scale="27" r:id="rId1"/>
  <rowBreaks count="2" manualBreakCount="2">
    <brk id="103" max="13" man="1"/>
    <brk id="14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Invest_2018_RD</dc:title>
  <dc:subject/>
  <dc:creator/>
  <cp:keywords/>
  <dc:description/>
  <cp:lastModifiedBy/>
  <dcterms:created xsi:type="dcterms:W3CDTF">2006-09-16T00:00:00Z</dcterms:created>
  <dcterms:modified xsi:type="dcterms:W3CDTF">2024-01-15T11:44:39Z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MCTET7URAYYM-123422113-175</vt:lpwstr>
  </property>
  <property fmtid="{D5CDD505-2E9C-101B-9397-08002B2CF9AE}" pid="3" name="_dlc_DocIdItemGuid">
    <vt:lpwstr>703ca12c-dcf1-449f-8daa-9036b0302c64</vt:lpwstr>
  </property>
  <property fmtid="{D5CDD505-2E9C-101B-9397-08002B2CF9AE}" pid="4" name="_dlc_DocIdUrl">
    <vt:lpwstr>https://bms.pcma.ps/Rsearches/Statistics/_layouts/15/DocIdRedir.aspx?ID=MCTET7URAYYM-123422113-175, MCTET7URAYYM-123422113-175</vt:lpwstr>
  </property>
</Properties>
</file>