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85" activeTab="0"/>
  </bookViews>
  <sheets>
    <sheet name="Sheet1" sheetId="1" r:id="rId1"/>
  </sheets>
  <definedNames>
    <definedName name="_xlnm.Print_Area" localSheetId="0">'Sheet1'!$A$1:$Y$81</definedName>
  </definedNames>
  <calcPr fullCalcOnLoad="1"/>
</workbook>
</file>

<file path=xl/sharedStrings.xml><?xml version="1.0" encoding="utf-8"?>
<sst xmlns="http://schemas.openxmlformats.org/spreadsheetml/2006/main" count="301" uniqueCount="69">
  <si>
    <t>فرع التأمين</t>
  </si>
  <si>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</si>
  <si>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</si>
  <si>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</si>
  <si>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</si>
  <si>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</si>
  <si>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</si>
  <si>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</si>
  <si>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</si>
  <si>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</si>
  <si>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المجموع</t>
  </si>
  <si>
    <t>الشركة</t>
  </si>
  <si>
    <t>الاقساط المكتتبة</t>
  </si>
  <si>
    <t>Total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</si>
  <si>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</si>
  <si>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</si>
  <si>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</si>
  <si>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</si>
  <si>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</si>
  <si>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</si>
  <si>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</si>
  <si>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</si>
  <si>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Motor</t>
  </si>
  <si>
    <t>Written premiums</t>
  </si>
  <si>
    <t>Company</t>
  </si>
  <si>
    <t>% of company's written premium</t>
  </si>
  <si>
    <t>النسبة من اكتتاب الشركة</t>
  </si>
  <si>
    <t>حصة الشركة من اجمالي اكتتاب قطاع التأمين</t>
  </si>
  <si>
    <t>company's share from total insurance sector written premium</t>
  </si>
  <si>
    <t xml:space="preserve">  العملة: (دولار امريكي)</t>
  </si>
  <si>
    <t>Insurance branche</t>
  </si>
  <si>
    <t xml:space="preserve"> Currency: (US Dollar)</t>
  </si>
  <si>
    <t>شركة المشرق للتأمين</t>
  </si>
  <si>
    <t>شركة التأمين الوطنية</t>
  </si>
  <si>
    <t>شركة فلسطين للتأمين</t>
  </si>
  <si>
    <t>شركة ترست العالمية للتأمين</t>
  </si>
  <si>
    <t xml:space="preserve">الأقساط المكتتبة </t>
  </si>
  <si>
    <t>(طرف ثالث)</t>
  </si>
  <si>
    <t>(شامل)</t>
  </si>
  <si>
    <t>(الإجمالي)</t>
  </si>
  <si>
    <t>نسبة إجمالي المركبات من اكتتاب الشركة</t>
  </si>
  <si>
    <t>(إصابات جسدية)</t>
  </si>
  <si>
    <t>الأقساط المكتتبة -الزامي</t>
  </si>
  <si>
    <t>Al-Ahleia insurance group</t>
  </si>
  <si>
    <t xml:space="preserve">  تحليل مكونات محفظة التامين وتوزيعها حسب الشركات من  1/1/2023 وحتى 31/03/2023  </t>
  </si>
  <si>
    <t xml:space="preserve">Insurance portfolio per company from 1/1/2023 until 31/03/2023 </t>
  </si>
  <si>
    <t>شركة المجموعة الأهلية للتأمين</t>
  </si>
  <si>
    <t>شركة تمكين الفلسطينية للتأمين</t>
  </si>
  <si>
    <t>شركة التكافل الفلسطينية للتأمين</t>
  </si>
  <si>
    <t>Al-Mashreq Insurance Company</t>
  </si>
  <si>
    <t>National Insurance Company</t>
  </si>
  <si>
    <t>Palestine Insurance Company</t>
  </si>
  <si>
    <t>Tamkeen Palestinian Insurance Company</t>
  </si>
  <si>
    <t>Al-Takaful Palestinian Insurance Company</t>
  </si>
  <si>
    <t>Trust international Insurance Company</t>
  </si>
  <si>
    <t>Global united Insurance Company</t>
  </si>
  <si>
    <t>American Life Insurance Company- ALICO</t>
  </si>
  <si>
    <t>Palestine mortgage insurance fund Company</t>
  </si>
  <si>
    <t xml:space="preserve">  تحليل مكونات محفظة التامين وتوزيعها حسب الشركات من  1/1/2023 وحتى 30/06/2023  </t>
  </si>
  <si>
    <t xml:space="preserve">Insurance portfolio per company from 1/1/2023 until 30/06/2023 </t>
  </si>
  <si>
    <t>شركة العالمية المتحدة للتأمين</t>
  </si>
  <si>
    <t>شركة البركة للتأمين الإسلامي</t>
  </si>
  <si>
    <t>الشركة الأمريكية للتأمين على الحياة- اليكو</t>
  </si>
  <si>
    <t>شركة فلسطين لتأمين الرهن العقاري</t>
  </si>
  <si>
    <t>Albaraka Islamic Insurance Company</t>
  </si>
  <si>
    <t xml:space="preserve">  تحليل مكونات محفظة التامين وتوزيعها حسب الشركات من  1/1/2023 وحتى 30/09/2023     </t>
  </si>
  <si>
    <t xml:space="preserve">Insurance portfolio per company from 1/1/2023 until 30/09/2023       </t>
  </si>
  <si>
    <t>شركة الأراضي المقدسة للتأمين التكافلي</t>
  </si>
  <si>
    <t>Al-Aradi Al-Muqadasa Takaful Insurance Company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</si>
</sst>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_-* #,##0.0_-;\-* #,##0.0_-;_-* &quot;-&quot;??_-;_-@_-"/>
    <numFmt numFmtId="190" formatCode="_-* #,##0_-;\-* #,##0_-;_-* &quot;-&quot;??_-;_-@_-"/>
    <numFmt numFmtId="191" formatCode="[$-409]dddd\,\ mmmm\ d\,\ yyyy"/>
    <numFmt numFmtId="192" formatCode="[$-409]h:mm:ss\ AM/PM"/>
    <numFmt numFmtId="193" formatCode="0.0"/>
    <numFmt numFmtId="194" formatCode="_-* #,##0.000_-;\-* #,##0.000_-;_-* &quot;-&quot;??_-;_-@_-"/>
    <numFmt numFmtId="195" formatCode="_-* #,##0.0000_-;\-* #,##0.0000_-;_-* &quot;-&quot;??_-;_-@_-"/>
    <numFmt numFmtId="196" formatCode="#,##0;[Red]#,##0"/>
    <numFmt numFmtId="197" formatCode="#,##0.0;[Red]#,##0.0"/>
    <numFmt numFmtId="198" formatCode="_(* #,##0.0_);_(* \(#,##0.0\);_(* &quot;-&quot;?_);_(@_)"/>
    <numFmt numFmtId="199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2"/>
      <color indexed="54"/>
      <name val="Arial Body"/>
      <family val="0"/>
    </font>
    <font>
      <sz val="10"/>
      <color indexed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2"/>
      <color rgb="FF5A4573"/>
      <name val="Arial Body"/>
      <family val="0"/>
    </font>
    <font>
      <sz val="10"/>
      <color theme="7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10" xfId="0" applyNumberFormat="1" applyFont="1" applyFill="1" applyBorder="1" applyAlignment="1" applyProtection="1">
      <alignment horizontal="right" vertical="center" wrapText="1"/>
      <protection/>
    </xf>
    <xf numFmtId="0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vertical="center"/>
      <protection/>
    </xf>
    <xf numFmtId="0" fontId="38" fillId="34" borderId="11" xfId="0" applyNumberFormat="1" applyFont="1" applyFill="1" applyBorder="1" applyAlignment="1" applyProtection="1">
      <alignment vertical="center"/>
      <protection/>
    </xf>
    <xf numFmtId="0" fontId="38" fillId="3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9" fontId="39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vertical="center" readingOrder="1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12" xfId="0" applyNumberFormat="1" applyFont="1" applyFill="1" applyBorder="1" applyAlignment="1" applyProtection="1">
      <alignment horizontal="center" vertical="center" wrapText="1"/>
      <protection/>
    </xf>
    <xf numFmtId="0" fontId="38" fillId="34" borderId="13" xfId="0" applyNumberFormat="1" applyFont="1" applyFill="1" applyBorder="1" applyAlignment="1" applyProtection="1">
      <alignment horizontal="center" vertical="center" wrapText="1"/>
      <protection/>
    </xf>
    <xf numFmtId="9" fontId="39" fillId="0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96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readingOrder="2"/>
    </xf>
    <xf numFmtId="188" fontId="39" fillId="0" borderId="0" xfId="59" applyNumberFormat="1" applyFont="1" applyFill="1" applyBorder="1" applyAlignment="1" applyProtection="1">
      <alignment horizontal="center" vertical="center"/>
      <protection/>
    </xf>
    <xf numFmtId="3" fontId="39" fillId="5" borderId="0" xfId="0" applyNumberFormat="1" applyFont="1" applyFill="1" applyBorder="1" applyAlignment="1" applyProtection="1">
      <alignment horizontal="center" vertical="center"/>
      <protection/>
    </xf>
    <xf numFmtId="9" fontId="39" fillId="5" borderId="0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Alignment="1">
      <alignment vertical="center"/>
    </xf>
    <xf numFmtId="9" fontId="39" fillId="5" borderId="0" xfId="59" applyNumberFormat="1" applyFont="1" applyFill="1" applyBorder="1" applyAlignment="1" applyProtection="1">
      <alignment horizontal="center" vertical="center"/>
      <protection/>
    </xf>
    <xf numFmtId="188" fontId="39" fillId="5" borderId="0" xfId="59" applyNumberFormat="1" applyFont="1" applyFill="1" applyBorder="1" applyAlignment="1" applyProtection="1">
      <alignment horizontal="center" vertical="center"/>
      <protection/>
    </xf>
    <xf numFmtId="9" fontId="39" fillId="5" borderId="14" xfId="59" applyNumberFormat="1" applyFont="1" applyFill="1" applyBorder="1" applyAlignment="1" applyProtection="1">
      <alignment horizontal="center" vertical="center"/>
      <protection/>
    </xf>
    <xf numFmtId="9" fontId="39" fillId="5" borderId="14" xfId="0" applyNumberFormat="1" applyFont="1" applyFill="1" applyBorder="1" applyAlignment="1" applyProtection="1">
      <alignment horizontal="center" vertical="center"/>
      <protection/>
    </xf>
    <xf numFmtId="188" fontId="39" fillId="5" borderId="14" xfId="59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196" fontId="39" fillId="0" borderId="0" xfId="45" applyNumberFormat="1" applyFont="1" applyFill="1" applyBorder="1" applyAlignment="1" applyProtection="1">
      <alignment horizontal="center" vertical="center"/>
      <protection/>
    </xf>
    <xf numFmtId="196" fontId="39" fillId="5" borderId="0" xfId="45" applyNumberFormat="1" applyFont="1" applyFill="1" applyBorder="1" applyAlignment="1" applyProtection="1">
      <alignment horizontal="right" vertical="center"/>
      <protection/>
    </xf>
    <xf numFmtId="196" fontId="39" fillId="5" borderId="0" xfId="45" applyNumberFormat="1" applyFont="1" applyFill="1" applyBorder="1" applyAlignment="1" applyProtection="1">
      <alignment horizontal="center" vertical="center"/>
      <protection/>
    </xf>
    <xf numFmtId="188" fontId="39" fillId="5" borderId="0" xfId="59" applyNumberFormat="1" applyFont="1" applyFill="1" applyBorder="1" applyAlignment="1" applyProtection="1">
      <alignment horizontal="left" vertical="center"/>
      <protection/>
    </xf>
    <xf numFmtId="9" fontId="39" fillId="0" borderId="0" xfId="59" applyFont="1" applyFill="1" applyBorder="1" applyAlignment="1" applyProtection="1">
      <alignment horizontal="center" vertical="center"/>
      <protection/>
    </xf>
    <xf numFmtId="196" fontId="39" fillId="5" borderId="15" xfId="45" applyNumberFormat="1" applyFont="1" applyFill="1" applyBorder="1" applyAlignment="1" applyProtection="1">
      <alignment horizontal="right" vertical="center"/>
      <protection/>
    </xf>
    <xf numFmtId="196" fontId="39" fillId="5" borderId="14" xfId="45" applyNumberFormat="1" applyFont="1" applyFill="1" applyBorder="1" applyAlignment="1" applyProtection="1">
      <alignment horizontal="center" vertical="center"/>
      <protection/>
    </xf>
    <xf numFmtId="188" fontId="39" fillId="5" borderId="16" xfId="59" applyNumberFormat="1" applyFont="1" applyFill="1" applyBorder="1" applyAlignment="1" applyProtection="1">
      <alignment horizontal="left" vertical="center"/>
      <protection/>
    </xf>
    <xf numFmtId="3" fontId="39" fillId="34" borderId="0" xfId="0" applyNumberFormat="1" applyFont="1" applyFill="1" applyBorder="1" applyAlignment="1" applyProtection="1">
      <alignment horizontal="center" vertical="center"/>
      <protection/>
    </xf>
    <xf numFmtId="9" fontId="39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right" vertical="center"/>
    </xf>
    <xf numFmtId="10" fontId="40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90" fontId="3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/>
      <protection/>
    </xf>
    <xf numFmtId="3" fontId="39" fillId="5" borderId="0" xfId="0" applyNumberFormat="1" applyFont="1" applyFill="1" applyBorder="1" applyAlignment="1" applyProtection="1">
      <alignment vertical="center"/>
      <protection/>
    </xf>
    <xf numFmtId="0" fontId="39" fillId="5" borderId="0" xfId="0" applyNumberFormat="1" applyFont="1" applyFill="1" applyBorder="1" applyAlignment="1" applyProtection="1">
      <alignment vertical="center"/>
      <protection/>
    </xf>
    <xf numFmtId="0" fontId="39" fillId="5" borderId="17" xfId="0" applyNumberFormat="1" applyFont="1" applyFill="1" applyBorder="1" applyAlignment="1" applyProtection="1">
      <alignment vertical="center"/>
      <protection/>
    </xf>
    <xf numFmtId="0" fontId="38" fillId="0" borderId="18" xfId="0" applyNumberFormat="1" applyFont="1" applyFill="1" applyBorder="1" applyAlignment="1" applyProtection="1">
      <alignment horizontal="right" vertical="center"/>
      <protection/>
    </xf>
    <xf numFmtId="196" fontId="39" fillId="0" borderId="14" xfId="45" applyNumberFormat="1" applyFont="1" applyFill="1" applyBorder="1" applyAlignment="1" applyProtection="1">
      <alignment horizontal="center" vertical="center"/>
      <protection/>
    </xf>
    <xf numFmtId="9" fontId="39" fillId="0" borderId="14" xfId="59" applyNumberFormat="1" applyFont="1" applyFill="1" applyBorder="1" applyAlignment="1" applyProtection="1">
      <alignment horizontal="center" vertical="center"/>
      <protection/>
    </xf>
    <xf numFmtId="9" fontId="39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8" xfId="0" applyNumberFormat="1" applyFont="1" applyFill="1" applyBorder="1" applyAlignment="1" applyProtection="1">
      <alignment horizontal="left" vertical="center" readingOrder="1"/>
      <protection/>
    </xf>
    <xf numFmtId="188" fontId="39" fillId="34" borderId="0" xfId="0" applyNumberFormat="1" applyFont="1" applyFill="1" applyBorder="1" applyAlignment="1" applyProtection="1">
      <alignment horizontal="center" vertical="center"/>
      <protection/>
    </xf>
    <xf numFmtId="188" fontId="39" fillId="5" borderId="0" xfId="0" applyNumberFormat="1" applyFont="1" applyFill="1" applyBorder="1" applyAlignment="1" applyProtection="1">
      <alignment horizontal="center" vertical="center"/>
      <protection/>
    </xf>
    <xf numFmtId="188" fontId="39" fillId="0" borderId="0" xfId="0" applyNumberFormat="1" applyFont="1" applyFill="1" applyBorder="1" applyAlignment="1" applyProtection="1">
      <alignment horizontal="center" vertical="center"/>
      <protection/>
    </xf>
    <xf numFmtId="188" fontId="39" fillId="0" borderId="14" xfId="0" applyNumberFormat="1" applyFont="1" applyFill="1" applyBorder="1" applyAlignment="1" applyProtection="1">
      <alignment horizontal="center" vertical="center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left" vertical="center"/>
      <protection/>
    </xf>
    <xf numFmtId="0" fontId="38" fillId="0" borderId="1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8" fillId="0" borderId="11" xfId="0" applyNumberFormat="1" applyFont="1" applyFill="1" applyBorder="1" applyAlignment="1" applyProtection="1">
      <alignment horizontal="right" vertical="center"/>
      <protection/>
    </xf>
    <xf numFmtId="0" fontId="38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rightToLeft="1" tabSelected="1" view="pageBreakPreview" zoomScale="70" zoomScaleNormal="60" zoomScaleSheetLayoutView="70" workbookViewId="0" topLeftCell="A1">
      <selection activeCell="A55" sqref="A55"/>
    </sheetView>
  </sheetViews>
  <sheetFormatPr defaultColWidth="9.140625" defaultRowHeight="15"/>
  <cols>
    <col min="1" max="1" width="31.00390625" style="1" customWidth="1"/>
    <col min="2" max="2" width="19.57421875" style="1" bestFit="1" customWidth="1"/>
    <col min="3" max="3" width="19.28125" style="1" bestFit="1" customWidth="1"/>
    <col min="4" max="4" width="18.140625" style="1" customWidth="1"/>
    <col min="5" max="5" width="19.28125" style="1" bestFit="1" customWidth="1"/>
    <col min="6" max="6" width="23.8515625" style="1" customWidth="1"/>
    <col min="7" max="7" width="18.421875" style="1" customWidth="1"/>
    <col min="8" max="8" width="22.421875" style="1" customWidth="1"/>
    <col min="9" max="9" width="18.140625" style="1" customWidth="1"/>
    <col min="10" max="10" width="21.7109375" style="1" customWidth="1"/>
    <col min="11" max="11" width="17.8515625" style="1" customWidth="1"/>
    <col min="12" max="12" width="20.421875" style="1" customWidth="1"/>
    <col min="13" max="13" width="18.421875" style="1" customWidth="1"/>
    <col min="14" max="14" width="19.421875" style="1" customWidth="1"/>
    <col min="15" max="15" width="19.28125" style="1" bestFit="1" customWidth="1"/>
    <col min="16" max="16" width="18.140625" style="1" customWidth="1"/>
    <col min="17" max="17" width="18.28125" style="1" customWidth="1"/>
    <col min="18" max="18" width="20.421875" style="1" customWidth="1"/>
    <col min="19" max="19" width="18.28125" style="1" customWidth="1"/>
    <col min="20" max="20" width="22.140625" style="1" customWidth="1"/>
    <col min="21" max="21" width="18.421875" style="1" customWidth="1"/>
    <col min="22" max="22" width="21.28125" style="1" customWidth="1"/>
    <col min="23" max="23" width="18.421875" style="1" customWidth="1"/>
    <col min="24" max="24" width="33.140625" style="1" customWidth="1"/>
    <col min="25" max="25" width="52.57421875" style="0" customWidth="1"/>
    <col min="33" max="33" width="10.7109375" style="0" bestFit="1" customWidth="1"/>
  </cols>
  <sheetData>
    <row r="1" spans="1:25" s="7" customFormat="1" ht="15.75">
      <c r="A1" s="80" t="s">
        <v>44</v>
      </c>
      <c r="B1" s="80"/>
      <c r="C1" s="80"/>
      <c r="D1" s="80"/>
      <c r="E1" s="80"/>
      <c r="F1" s="8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1" t="s">
        <v>45</v>
      </c>
      <c r="X1" s="81"/>
      <c r="Y1" s="81"/>
    </row>
    <row r="2" spans="1:25" s="7" customFormat="1" ht="15.75">
      <c r="A2" s="80" t="s">
        <v>29</v>
      </c>
      <c r="B2" s="80"/>
      <c r="C2" s="80"/>
      <c r="D2" s="80"/>
      <c r="E2" s="80"/>
      <c r="F2" s="1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6"/>
      <c r="X2" s="16"/>
      <c r="Y2" s="16" t="s">
        <v>31</v>
      </c>
    </row>
    <row r="3" spans="1:24" s="7" customFormat="1" ht="15.75" thickBot="1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5" s="7" customFormat="1" ht="12.75" customHeight="1">
      <c r="A4" s="82" t="s">
        <v>0</v>
      </c>
      <c r="B4" s="77" t="s">
        <v>1</v>
      </c>
      <c r="C4" s="77"/>
      <c r="D4" s="77"/>
      <c r="E4" s="77"/>
      <c r="F4" s="77"/>
      <c r="G4" s="77" t="s">
        <v>2</v>
      </c>
      <c r="H4" s="77"/>
      <c r="I4" s="77" t="s">
        <v>3</v>
      </c>
      <c r="J4" s="77"/>
      <c r="K4" s="77" t="s">
        <v>4</v>
      </c>
      <c r="L4" s="77"/>
      <c r="M4" s="77" t="s">
        <v>5</v>
      </c>
      <c r="N4" s="77"/>
      <c r="O4" s="77" t="s">
        <v>6</v>
      </c>
      <c r="P4" s="77"/>
      <c r="Q4" s="77" t="s">
        <v>7</v>
      </c>
      <c r="R4" s="77"/>
      <c r="S4" s="77" t="s">
        <v>8</v>
      </c>
      <c r="T4" s="77"/>
      <c r="U4" s="77" t="s">
        <v>9</v>
      </c>
      <c r="V4" s="77"/>
      <c r="W4" s="77" t="s">
        <v>10</v>
      </c>
      <c r="X4" s="77"/>
      <c r="Y4" s="78" t="s">
        <v>30</v>
      </c>
    </row>
    <row r="5" spans="1:25" s="7" customFormat="1" ht="12.75" customHeight="1" thickBot="1">
      <c r="A5" s="83"/>
      <c r="B5" s="74" t="s">
        <v>22</v>
      </c>
      <c r="C5" s="74"/>
      <c r="D5" s="74"/>
      <c r="E5" s="74"/>
      <c r="F5" s="74"/>
      <c r="G5" s="74" t="s">
        <v>14</v>
      </c>
      <c r="H5" s="74"/>
      <c r="I5" s="74" t="s">
        <v>15</v>
      </c>
      <c r="J5" s="74"/>
      <c r="K5" s="74" t="s">
        <v>16</v>
      </c>
      <c r="L5" s="74"/>
      <c r="M5" s="74" t="s">
        <v>17</v>
      </c>
      <c r="N5" s="74"/>
      <c r="O5" s="74" t="s">
        <v>18</v>
      </c>
      <c r="P5" s="74"/>
      <c r="Q5" s="74" t="s">
        <v>19</v>
      </c>
      <c r="R5" s="74"/>
      <c r="S5" s="74" t="s">
        <v>20</v>
      </c>
      <c r="T5" s="74"/>
      <c r="U5" s="74" t="s">
        <v>21</v>
      </c>
      <c r="V5" s="74"/>
      <c r="W5" s="74" t="s">
        <v>13</v>
      </c>
      <c r="X5" s="74"/>
      <c r="Y5" s="79"/>
    </row>
    <row r="6" spans="1:25" s="7" customFormat="1" ht="22.5" customHeight="1">
      <c r="A6" s="5"/>
      <c r="B6" s="75" t="s">
        <v>42</v>
      </c>
      <c r="C6" s="75"/>
      <c r="D6" s="18" t="s">
        <v>36</v>
      </c>
      <c r="E6" s="14" t="s">
        <v>36</v>
      </c>
      <c r="F6" s="76" t="s">
        <v>40</v>
      </c>
      <c r="G6" s="73" t="s">
        <v>12</v>
      </c>
      <c r="H6" s="73" t="s">
        <v>26</v>
      </c>
      <c r="I6" s="73" t="s">
        <v>12</v>
      </c>
      <c r="J6" s="73" t="s">
        <v>26</v>
      </c>
      <c r="K6" s="73" t="s">
        <v>12</v>
      </c>
      <c r="L6" s="73" t="s">
        <v>26</v>
      </c>
      <c r="M6" s="73" t="s">
        <v>12</v>
      </c>
      <c r="N6" s="73" t="s">
        <v>26</v>
      </c>
      <c r="O6" s="73" t="s">
        <v>12</v>
      </c>
      <c r="P6" s="73" t="s">
        <v>26</v>
      </c>
      <c r="Q6" s="73" t="s">
        <v>12</v>
      </c>
      <c r="R6" s="73" t="s">
        <v>26</v>
      </c>
      <c r="S6" s="73" t="s">
        <v>12</v>
      </c>
      <c r="T6" s="73" t="s">
        <v>26</v>
      </c>
      <c r="U6" s="73" t="s">
        <v>12</v>
      </c>
      <c r="V6" s="73" t="s">
        <v>26</v>
      </c>
      <c r="W6" s="73" t="s">
        <v>12</v>
      </c>
      <c r="X6" s="73" t="s">
        <v>27</v>
      </c>
      <c r="Y6" s="14"/>
    </row>
    <row r="7" spans="1:25" s="7" customFormat="1" ht="22.5" customHeight="1">
      <c r="A7" s="6"/>
      <c r="B7" s="19" t="s">
        <v>41</v>
      </c>
      <c r="C7" s="20" t="s">
        <v>37</v>
      </c>
      <c r="D7" s="15" t="s">
        <v>38</v>
      </c>
      <c r="E7" s="14" t="s">
        <v>39</v>
      </c>
      <c r="F7" s="76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14"/>
    </row>
    <row r="8" spans="1:25" s="7" customFormat="1" ht="47.25" customHeight="1" thickBot="1">
      <c r="A8" s="2" t="s">
        <v>11</v>
      </c>
      <c r="B8" s="3" t="s">
        <v>23</v>
      </c>
      <c r="C8" s="3" t="s">
        <v>23</v>
      </c>
      <c r="D8" s="3" t="s">
        <v>23</v>
      </c>
      <c r="E8" s="3" t="s">
        <v>23</v>
      </c>
      <c r="F8" s="3" t="s">
        <v>25</v>
      </c>
      <c r="G8" s="3" t="s">
        <v>23</v>
      </c>
      <c r="H8" s="3" t="s">
        <v>25</v>
      </c>
      <c r="I8" s="3" t="s">
        <v>23</v>
      </c>
      <c r="J8" s="3" t="s">
        <v>25</v>
      </c>
      <c r="K8" s="3" t="s">
        <v>23</v>
      </c>
      <c r="L8" s="3" t="s">
        <v>25</v>
      </c>
      <c r="M8" s="3" t="s">
        <v>23</v>
      </c>
      <c r="N8" s="3" t="s">
        <v>25</v>
      </c>
      <c r="O8" s="3" t="s">
        <v>23</v>
      </c>
      <c r="P8" s="3" t="s">
        <v>25</v>
      </c>
      <c r="Q8" s="3" t="s">
        <v>23</v>
      </c>
      <c r="R8" s="3" t="s">
        <v>25</v>
      </c>
      <c r="S8" s="3" t="s">
        <v>23</v>
      </c>
      <c r="T8" s="3" t="s">
        <v>25</v>
      </c>
      <c r="U8" s="3" t="s">
        <v>23</v>
      </c>
      <c r="V8" s="3" t="s">
        <v>25</v>
      </c>
      <c r="W8" s="3" t="s">
        <v>23</v>
      </c>
      <c r="X8" s="3" t="s">
        <v>28</v>
      </c>
      <c r="Y8" s="4" t="s">
        <v>24</v>
      </c>
    </row>
    <row r="9" spans="1:25" s="7" customFormat="1" ht="38.25" customHeight="1">
      <c r="A9" s="9" t="s">
        <v>35</v>
      </c>
      <c r="B9" s="40">
        <v>3838201.9</v>
      </c>
      <c r="C9" s="40">
        <v>1702056.04</v>
      </c>
      <c r="D9" s="40">
        <v>5919441.29</v>
      </c>
      <c r="E9" s="40">
        <f>SUM(B9:D9)</f>
        <v>11459699.23</v>
      </c>
      <c r="F9" s="21">
        <f aca="true" t="shared" si="0" ref="F9:F19">E9/W9</f>
        <v>0.6399597790693864</v>
      </c>
      <c r="G9" s="40">
        <v>2122559.02</v>
      </c>
      <c r="H9" s="12">
        <f>G9/W9</f>
        <v>0.11853298888900536</v>
      </c>
      <c r="I9" s="40">
        <v>1033304.97</v>
      </c>
      <c r="J9" s="12">
        <f aca="true" t="shared" si="1" ref="J9:J20">I9/W9</f>
        <v>0.05770427364981541</v>
      </c>
      <c r="K9" s="40">
        <v>328336.34</v>
      </c>
      <c r="L9" s="12">
        <f aca="true" t="shared" si="2" ref="L9:L19">K9/W9</f>
        <v>0.01833573878246113</v>
      </c>
      <c r="M9" s="40">
        <v>419601.09</v>
      </c>
      <c r="N9" s="12">
        <f aca="true" t="shared" si="3" ref="N9:N20">M9/W9</f>
        <v>0.023432362007434093</v>
      </c>
      <c r="O9" s="40">
        <v>1131460.32</v>
      </c>
      <c r="P9" s="12">
        <f aca="true" t="shared" si="4" ref="P9:P20">O9/W9</f>
        <v>0.06318569814794146</v>
      </c>
      <c r="Q9" s="40">
        <v>103800.74</v>
      </c>
      <c r="R9" s="12">
        <f aca="true" t="shared" si="5" ref="R9:R16">Q9/W9</f>
        <v>0.005796687792969137</v>
      </c>
      <c r="S9" s="40">
        <v>708385.04</v>
      </c>
      <c r="T9" s="12">
        <f aca="true" t="shared" si="6" ref="T9:T16">S9/W9</f>
        <v>0.03955932215984158</v>
      </c>
      <c r="U9" s="40">
        <v>599758.66</v>
      </c>
      <c r="V9" s="12">
        <f aca="true" t="shared" si="7" ref="V9:V18">U9/W9</f>
        <v>0.03349314950114544</v>
      </c>
      <c r="W9" s="40">
        <f>B9+C9+D9+G9+I9+K9+M9+O9+Q9+S9+U9</f>
        <v>17906905.41</v>
      </c>
      <c r="X9" s="26">
        <f aca="true" t="shared" si="8" ref="X9:X19">W9/$W$20</f>
        <v>0.15514530845123362</v>
      </c>
      <c r="Y9" s="13" t="s">
        <v>54</v>
      </c>
    </row>
    <row r="10" spans="1:25" s="29" customFormat="1" ht="34.5" customHeight="1">
      <c r="A10" s="41" t="s">
        <v>46</v>
      </c>
      <c r="B10" s="42">
        <v>2532347</v>
      </c>
      <c r="C10" s="42">
        <v>906023</v>
      </c>
      <c r="D10" s="42">
        <v>2764351</v>
      </c>
      <c r="E10" s="42">
        <f>D10+C10+B10</f>
        <v>6202721</v>
      </c>
      <c r="F10" s="30">
        <f t="shared" si="0"/>
        <v>0.8917631480956988</v>
      </c>
      <c r="G10" s="42">
        <v>370446</v>
      </c>
      <c r="H10" s="28">
        <f>G10/W10</f>
        <v>0.05325889898311713</v>
      </c>
      <c r="I10" s="42">
        <v>121845</v>
      </c>
      <c r="J10" s="28">
        <f t="shared" si="1"/>
        <v>0.017517615378754004</v>
      </c>
      <c r="K10" s="42">
        <v>45954</v>
      </c>
      <c r="L10" s="28">
        <f t="shared" si="2"/>
        <v>0.00660679139164727</v>
      </c>
      <c r="M10" s="42">
        <v>25379</v>
      </c>
      <c r="N10" s="28">
        <f t="shared" si="3"/>
        <v>0.003648730441933587</v>
      </c>
      <c r="O10" s="42">
        <v>64496</v>
      </c>
      <c r="P10" s="28">
        <f t="shared" si="4"/>
        <v>0.009272568603292038</v>
      </c>
      <c r="Q10" s="42">
        <v>8674</v>
      </c>
      <c r="R10" s="28">
        <f t="shared" si="5"/>
        <v>0.0012470581131381038</v>
      </c>
      <c r="S10" s="42">
        <v>116055</v>
      </c>
      <c r="T10" s="28">
        <f t="shared" si="6"/>
        <v>0.016685188992419026</v>
      </c>
      <c r="U10" s="42">
        <v>0</v>
      </c>
      <c r="V10" s="28">
        <f t="shared" si="7"/>
        <v>0</v>
      </c>
      <c r="W10" s="27">
        <f>E10+G10+I10+K10+M10+O10+Q10+S10+U10</f>
        <v>6955570</v>
      </c>
      <c r="X10" s="31">
        <f t="shared" si="8"/>
        <v>0.06026301186030261</v>
      </c>
      <c r="Y10" s="43" t="s">
        <v>43</v>
      </c>
    </row>
    <row r="11" spans="1:25" s="22" customFormat="1" ht="38.25" customHeight="1">
      <c r="A11" s="9" t="s">
        <v>33</v>
      </c>
      <c r="B11" s="40">
        <v>2179171</v>
      </c>
      <c r="C11" s="40">
        <v>1422670</v>
      </c>
      <c r="D11" s="40">
        <v>4497703</v>
      </c>
      <c r="E11" s="40">
        <f>SUM(B11:D11)</f>
        <v>8099544</v>
      </c>
      <c r="F11" s="21">
        <f t="shared" si="0"/>
        <v>0.46449847598645677</v>
      </c>
      <c r="G11" s="40">
        <v>2288501</v>
      </c>
      <c r="H11" s="12">
        <f aca="true" t="shared" si="9" ref="H11:H19">G11/W11</f>
        <v>0.1312426016567701</v>
      </c>
      <c r="I11" s="40">
        <v>3057621</v>
      </c>
      <c r="J11" s="12">
        <f t="shared" si="1"/>
        <v>0.17535064870864162</v>
      </c>
      <c r="K11" s="40">
        <v>396584</v>
      </c>
      <c r="L11" s="12">
        <f t="shared" si="2"/>
        <v>0.02274358452779724</v>
      </c>
      <c r="M11" s="40">
        <v>1103394</v>
      </c>
      <c r="N11" s="12">
        <f t="shared" si="3"/>
        <v>0.06327823287491252</v>
      </c>
      <c r="O11" s="40">
        <v>1641327</v>
      </c>
      <c r="P11" s="12">
        <f t="shared" si="4"/>
        <v>0.09412800153878084</v>
      </c>
      <c r="Q11" s="40">
        <v>117709</v>
      </c>
      <c r="R11" s="12">
        <f t="shared" si="5"/>
        <v>0.0067504604098563865</v>
      </c>
      <c r="S11" s="40">
        <v>728330</v>
      </c>
      <c r="T11" s="12">
        <f t="shared" si="6"/>
        <v>0.04176879278823796</v>
      </c>
      <c r="U11" s="40">
        <v>4171</v>
      </c>
      <c r="V11" s="12">
        <f t="shared" si="7"/>
        <v>0.00023920150854659362</v>
      </c>
      <c r="W11" s="40">
        <f>B11+C11+D11+G11+I11+K11+M11+O11+Q11+S11+U11</f>
        <v>17437181</v>
      </c>
      <c r="X11" s="26">
        <f t="shared" si="8"/>
        <v>0.15107561931132077</v>
      </c>
      <c r="Y11" s="13" t="s">
        <v>50</v>
      </c>
    </row>
    <row r="12" spans="1:25" s="29" customFormat="1" ht="38.25" customHeight="1">
      <c r="A12" s="41" t="s">
        <v>60</v>
      </c>
      <c r="B12" s="42">
        <v>3294913</v>
      </c>
      <c r="C12" s="42">
        <v>1330872</v>
      </c>
      <c r="D12" s="42">
        <v>4090172</v>
      </c>
      <c r="E12" s="42">
        <f>SUM(B12:D12)</f>
        <v>8715957</v>
      </c>
      <c r="F12" s="30">
        <f>E12/W12</f>
        <v>0.5505684034081844</v>
      </c>
      <c r="G12" s="42">
        <v>1631995</v>
      </c>
      <c r="H12" s="28">
        <f t="shared" si="9"/>
        <v>0.10308964139223492</v>
      </c>
      <c r="I12" s="42">
        <v>2523892</v>
      </c>
      <c r="J12" s="28">
        <f t="shared" si="1"/>
        <v>0.1594288715300786</v>
      </c>
      <c r="K12" s="42">
        <v>292145</v>
      </c>
      <c r="L12" s="28">
        <f t="shared" si="2"/>
        <v>0.01845417619817124</v>
      </c>
      <c r="M12" s="42">
        <v>222779</v>
      </c>
      <c r="N12" s="28">
        <f t="shared" si="3"/>
        <v>0.014072474008634036</v>
      </c>
      <c r="O12" s="42">
        <v>710710</v>
      </c>
      <c r="P12" s="28">
        <f t="shared" si="4"/>
        <v>0.0448940340098317</v>
      </c>
      <c r="Q12" s="42">
        <v>72195</v>
      </c>
      <c r="R12" s="28">
        <f t="shared" si="5"/>
        <v>0.004560404082311772</v>
      </c>
      <c r="S12" s="42">
        <v>611954</v>
      </c>
      <c r="T12" s="28">
        <f t="shared" si="6"/>
        <v>0.03865582824000302</v>
      </c>
      <c r="U12" s="42">
        <v>1049207</v>
      </c>
      <c r="V12" s="28">
        <f t="shared" si="7"/>
        <v>0.06627616713055041</v>
      </c>
      <c r="W12" s="42">
        <f>B12+C12+D12+G12+I12+K12+M12+O12+Q12+S12+U12</f>
        <v>15830834</v>
      </c>
      <c r="X12" s="31">
        <f t="shared" si="8"/>
        <v>0.1371582396698591</v>
      </c>
      <c r="Y12" s="43" t="s">
        <v>55</v>
      </c>
    </row>
    <row r="13" spans="1:25" s="22" customFormat="1" ht="38.25" customHeight="1">
      <c r="A13" s="9" t="s">
        <v>34</v>
      </c>
      <c r="B13" s="40">
        <v>4405436</v>
      </c>
      <c r="C13" s="40">
        <v>1933605</v>
      </c>
      <c r="D13" s="40">
        <v>5490678</v>
      </c>
      <c r="E13" s="40">
        <f>D13+C13+B13</f>
        <v>11829719</v>
      </c>
      <c r="F13" s="21">
        <f t="shared" si="0"/>
        <v>0.7887141853249007</v>
      </c>
      <c r="G13" s="40">
        <v>1082327</v>
      </c>
      <c r="H13" s="12">
        <f t="shared" si="9"/>
        <v>0.07216119487370272</v>
      </c>
      <c r="I13" s="40">
        <v>833612</v>
      </c>
      <c r="J13" s="12">
        <f t="shared" si="1"/>
        <v>0.05557880195269736</v>
      </c>
      <c r="K13" s="40">
        <v>177093</v>
      </c>
      <c r="L13" s="12">
        <f t="shared" si="2"/>
        <v>0.011807191804111545</v>
      </c>
      <c r="M13" s="40">
        <v>345028</v>
      </c>
      <c r="N13" s="12">
        <f t="shared" si="3"/>
        <v>0.023003798985781473</v>
      </c>
      <c r="O13" s="40">
        <v>358393</v>
      </c>
      <c r="P13" s="12">
        <f t="shared" si="4"/>
        <v>0.023894873836068895</v>
      </c>
      <c r="Q13" s="40">
        <v>22777</v>
      </c>
      <c r="R13" s="12">
        <f t="shared" si="5"/>
        <v>0.0015185942285818675</v>
      </c>
      <c r="S13" s="40">
        <v>349791</v>
      </c>
      <c r="T13" s="12">
        <f t="shared" si="6"/>
        <v>0.02332135899415551</v>
      </c>
      <c r="U13" s="40">
        <v>0</v>
      </c>
      <c r="V13" s="12">
        <f t="shared" si="7"/>
        <v>0</v>
      </c>
      <c r="W13" s="40">
        <f>E13+G13+I13+K13+M13+O13+Q13+S13+U13</f>
        <v>14998740</v>
      </c>
      <c r="X13" s="26">
        <f t="shared" si="8"/>
        <v>0.12994898283096787</v>
      </c>
      <c r="Y13" s="13" t="s">
        <v>51</v>
      </c>
    </row>
    <row r="14" spans="1:25" s="29" customFormat="1" ht="38.25" customHeight="1">
      <c r="A14" s="41" t="s">
        <v>47</v>
      </c>
      <c r="B14" s="42">
        <v>2012830</v>
      </c>
      <c r="C14" s="42">
        <v>743028</v>
      </c>
      <c r="D14" s="42">
        <v>2853015</v>
      </c>
      <c r="E14" s="42">
        <f aca="true" t="shared" si="10" ref="E14:E19">SUM(B14:D14)</f>
        <v>5608873</v>
      </c>
      <c r="F14" s="30">
        <f t="shared" si="0"/>
        <v>0.5230476319471683</v>
      </c>
      <c r="G14" s="42">
        <v>1187107.94</v>
      </c>
      <c r="H14" s="28">
        <f t="shared" si="9"/>
        <v>0.11070209592598748</v>
      </c>
      <c r="I14" s="42">
        <v>2707563.21</v>
      </c>
      <c r="J14" s="28">
        <f t="shared" si="1"/>
        <v>0.2524900323715252</v>
      </c>
      <c r="K14" s="42">
        <v>253158.22</v>
      </c>
      <c r="L14" s="28">
        <f t="shared" si="2"/>
        <v>0.02360791686297056</v>
      </c>
      <c r="M14" s="42">
        <v>102404</v>
      </c>
      <c r="N14" s="28">
        <f t="shared" si="3"/>
        <v>0.009549542252412887</v>
      </c>
      <c r="O14" s="42">
        <v>326227.1099999999</v>
      </c>
      <c r="P14" s="28">
        <f t="shared" si="4"/>
        <v>0.03042185433017798</v>
      </c>
      <c r="Q14" s="42">
        <v>92917.96000000002</v>
      </c>
      <c r="R14" s="28">
        <f t="shared" si="5"/>
        <v>0.008664934817272867</v>
      </c>
      <c r="S14" s="42">
        <v>214735.67999999993</v>
      </c>
      <c r="T14" s="28">
        <f t="shared" si="6"/>
        <v>0.02002487646244885</v>
      </c>
      <c r="U14" s="42">
        <v>230458.80999999988</v>
      </c>
      <c r="V14" s="28">
        <f t="shared" si="7"/>
        <v>0.02149111503003586</v>
      </c>
      <c r="W14" s="42">
        <f aca="true" t="shared" si="11" ref="W14:W19">B14+C14+D14+G14+I14+K14+M14+O14+Q14+S14+U14</f>
        <v>10723445.93</v>
      </c>
      <c r="X14" s="31">
        <f t="shared" si="8"/>
        <v>0.0929078636636399</v>
      </c>
      <c r="Y14" s="43" t="s">
        <v>52</v>
      </c>
    </row>
    <row r="15" spans="1:25" s="22" customFormat="1" ht="38.25" customHeight="1">
      <c r="A15" s="9" t="s">
        <v>48</v>
      </c>
      <c r="B15" s="40">
        <v>4392869</v>
      </c>
      <c r="C15" s="40">
        <v>1707034</v>
      </c>
      <c r="D15" s="40">
        <v>5789658</v>
      </c>
      <c r="E15" s="40">
        <f t="shared" si="10"/>
        <v>11889561</v>
      </c>
      <c r="F15" s="21">
        <f t="shared" si="0"/>
        <v>0.6389757458637826</v>
      </c>
      <c r="G15" s="40">
        <v>1438931</v>
      </c>
      <c r="H15" s="12">
        <f t="shared" si="9"/>
        <v>0.07733187196495467</v>
      </c>
      <c r="I15" s="40">
        <v>3209911</v>
      </c>
      <c r="J15" s="12">
        <f t="shared" si="1"/>
        <v>0.17250891562618334</v>
      </c>
      <c r="K15" s="40">
        <v>370687</v>
      </c>
      <c r="L15" s="12">
        <f t="shared" si="2"/>
        <v>0.019921677705931107</v>
      </c>
      <c r="M15" s="40">
        <v>316682</v>
      </c>
      <c r="N15" s="12">
        <f t="shared" si="3"/>
        <v>0.017019309388431953</v>
      </c>
      <c r="O15" s="40">
        <v>663309</v>
      </c>
      <c r="P15" s="12">
        <f t="shared" si="4"/>
        <v>0.035647940492770064</v>
      </c>
      <c r="Q15" s="40">
        <v>108727</v>
      </c>
      <c r="R15" s="12">
        <f t="shared" si="5"/>
        <v>0.005843270068636806</v>
      </c>
      <c r="S15" s="40">
        <v>290988</v>
      </c>
      <c r="T15" s="12">
        <f t="shared" si="6"/>
        <v>0.015638447402507995</v>
      </c>
      <c r="U15" s="40">
        <v>318422</v>
      </c>
      <c r="V15" s="12">
        <f t="shared" si="7"/>
        <v>0.01711282148680152</v>
      </c>
      <c r="W15" s="40">
        <f t="shared" si="11"/>
        <v>18607218</v>
      </c>
      <c r="X15" s="26">
        <f t="shared" si="8"/>
        <v>0.16121281203714954</v>
      </c>
      <c r="Y15" s="13" t="s">
        <v>53</v>
      </c>
    </row>
    <row r="16" spans="1:25" s="29" customFormat="1" ht="38.25" customHeight="1">
      <c r="A16" s="41" t="s">
        <v>32</v>
      </c>
      <c r="B16" s="42">
        <v>4420118</v>
      </c>
      <c r="C16" s="42">
        <v>818540</v>
      </c>
      <c r="D16" s="42">
        <v>2946747</v>
      </c>
      <c r="E16" s="42">
        <f t="shared" si="10"/>
        <v>8185405</v>
      </c>
      <c r="F16" s="30">
        <f t="shared" si="0"/>
        <v>0.6674150423096554</v>
      </c>
      <c r="G16" s="42">
        <v>1350385</v>
      </c>
      <c r="H16" s="28">
        <f>G16/W16</f>
        <v>0.11010661804874947</v>
      </c>
      <c r="I16" s="42">
        <v>1248895</v>
      </c>
      <c r="J16" s="28">
        <f t="shared" si="1"/>
        <v>0.10183140715276974</v>
      </c>
      <c r="K16" s="42">
        <v>279046</v>
      </c>
      <c r="L16" s="28">
        <f t="shared" si="2"/>
        <v>0.022752630797906778</v>
      </c>
      <c r="M16" s="42">
        <v>187774</v>
      </c>
      <c r="N16" s="28">
        <f t="shared" si="3"/>
        <v>0.015310567058643188</v>
      </c>
      <c r="O16" s="42">
        <v>632283</v>
      </c>
      <c r="P16" s="28">
        <f t="shared" si="4"/>
        <v>0.05155458834311508</v>
      </c>
      <c r="Q16" s="42">
        <v>209421</v>
      </c>
      <c r="R16" s="28">
        <f t="shared" si="5"/>
        <v>0.017075602926859498</v>
      </c>
      <c r="S16" s="42">
        <v>171131</v>
      </c>
      <c r="T16" s="28">
        <f t="shared" si="6"/>
        <v>0.013953543362300784</v>
      </c>
      <c r="U16" s="42">
        <v>0</v>
      </c>
      <c r="V16" s="28">
        <f t="shared" si="7"/>
        <v>0</v>
      </c>
      <c r="W16" s="42">
        <f t="shared" si="11"/>
        <v>12264340</v>
      </c>
      <c r="X16" s="31">
        <f t="shared" si="8"/>
        <v>0.10625815955827973</v>
      </c>
      <c r="Y16" s="43" t="s">
        <v>49</v>
      </c>
    </row>
    <row r="17" spans="1:25" s="29" customFormat="1" ht="38.25" customHeight="1">
      <c r="A17" s="9" t="s">
        <v>61</v>
      </c>
      <c r="B17" s="40">
        <v>165973</v>
      </c>
      <c r="C17" s="40">
        <v>56166</v>
      </c>
      <c r="D17" s="40">
        <v>224407</v>
      </c>
      <c r="E17" s="40">
        <f t="shared" si="10"/>
        <v>446546</v>
      </c>
      <c r="F17" s="44">
        <f>E17/W17</f>
        <v>0.8025398263170003</v>
      </c>
      <c r="G17" s="40">
        <v>42571</v>
      </c>
      <c r="H17" s="12">
        <f>G17/W17</f>
        <v>0.07650930239245457</v>
      </c>
      <c r="I17" s="40">
        <v>0</v>
      </c>
      <c r="J17" s="12">
        <f t="shared" si="1"/>
        <v>0</v>
      </c>
      <c r="K17" s="40">
        <v>7391</v>
      </c>
      <c r="L17" s="12">
        <f>K17/W17</f>
        <v>0.013283226938118243</v>
      </c>
      <c r="M17" s="40">
        <v>683</v>
      </c>
      <c r="N17" s="12">
        <f t="shared" si="3"/>
        <v>0.0012274988497814586</v>
      </c>
      <c r="O17" s="40">
        <v>20990</v>
      </c>
      <c r="P17" s="12">
        <f t="shared" si="4"/>
        <v>0.03772357372900851</v>
      </c>
      <c r="Q17" s="40">
        <v>0</v>
      </c>
      <c r="R17" s="12">
        <f>Q17/W17</f>
        <v>0</v>
      </c>
      <c r="S17" s="40">
        <v>38235</v>
      </c>
      <c r="T17" s="12">
        <f>S17/W17</f>
        <v>0.06871657177363699</v>
      </c>
      <c r="U17" s="40">
        <v>0</v>
      </c>
      <c r="V17" s="12">
        <f>U17/W17</f>
        <v>0</v>
      </c>
      <c r="W17" s="40">
        <f t="shared" si="11"/>
        <v>556416</v>
      </c>
      <c r="X17" s="26">
        <f t="shared" si="8"/>
        <v>0.004820784494622603</v>
      </c>
      <c r="Y17" s="13" t="s">
        <v>64</v>
      </c>
    </row>
    <row r="18" spans="1:25" s="29" customFormat="1" ht="38.25" customHeight="1">
      <c r="A18" s="41" t="s">
        <v>62</v>
      </c>
      <c r="B18" s="42">
        <v>0</v>
      </c>
      <c r="C18" s="42">
        <v>0</v>
      </c>
      <c r="D18" s="42">
        <v>0</v>
      </c>
      <c r="E18" s="42">
        <f t="shared" si="10"/>
        <v>0</v>
      </c>
      <c r="F18" s="30">
        <f t="shared" si="0"/>
        <v>0</v>
      </c>
      <c r="G18" s="42">
        <v>0</v>
      </c>
      <c r="H18" s="28">
        <f t="shared" si="9"/>
        <v>0</v>
      </c>
      <c r="I18" s="42">
        <v>0</v>
      </c>
      <c r="J18" s="28">
        <f t="shared" si="1"/>
        <v>0</v>
      </c>
      <c r="K18" s="42">
        <v>0</v>
      </c>
      <c r="L18" s="28">
        <f t="shared" si="2"/>
        <v>0</v>
      </c>
      <c r="M18" s="42">
        <v>0</v>
      </c>
      <c r="N18" s="28">
        <f t="shared" si="3"/>
        <v>0</v>
      </c>
      <c r="O18" s="42">
        <v>0</v>
      </c>
      <c r="P18" s="28">
        <f t="shared" si="4"/>
        <v>0</v>
      </c>
      <c r="Q18" s="42">
        <v>0</v>
      </c>
      <c r="R18" s="28">
        <f>Q18/W18</f>
        <v>0</v>
      </c>
      <c r="S18" s="42">
        <v>0</v>
      </c>
      <c r="T18" s="28">
        <f>S18/W18</f>
        <v>0</v>
      </c>
      <c r="U18" s="42">
        <v>108604</v>
      </c>
      <c r="V18" s="28">
        <f t="shared" si="7"/>
        <v>1</v>
      </c>
      <c r="W18" s="42">
        <f t="shared" si="11"/>
        <v>108604</v>
      </c>
      <c r="X18" s="31">
        <f t="shared" si="8"/>
        <v>0.0009409443280818545</v>
      </c>
      <c r="Y18" s="43" t="s">
        <v>56</v>
      </c>
    </row>
    <row r="19" spans="1:25" s="7" customFormat="1" ht="31.5" customHeight="1" thickBot="1">
      <c r="A19" s="9" t="s">
        <v>63</v>
      </c>
      <c r="B19" s="40">
        <v>0</v>
      </c>
      <c r="C19" s="40">
        <v>0</v>
      </c>
      <c r="D19" s="40">
        <v>0</v>
      </c>
      <c r="E19" s="40">
        <f t="shared" si="10"/>
        <v>0</v>
      </c>
      <c r="F19" s="44">
        <f t="shared" si="0"/>
        <v>0</v>
      </c>
      <c r="G19" s="40">
        <v>0</v>
      </c>
      <c r="H19" s="12">
        <f t="shared" si="9"/>
        <v>0</v>
      </c>
      <c r="I19" s="40">
        <v>0</v>
      </c>
      <c r="J19" s="12">
        <f t="shared" si="1"/>
        <v>0</v>
      </c>
      <c r="K19" s="40">
        <v>0</v>
      </c>
      <c r="L19" s="12">
        <f t="shared" si="2"/>
        <v>0</v>
      </c>
      <c r="M19" s="40">
        <v>30964.22</v>
      </c>
      <c r="N19" s="12">
        <f t="shared" si="3"/>
        <v>1</v>
      </c>
      <c r="O19" s="40">
        <v>0</v>
      </c>
      <c r="P19" s="12">
        <f t="shared" si="4"/>
        <v>0</v>
      </c>
      <c r="Q19" s="40">
        <v>0</v>
      </c>
      <c r="R19" s="12">
        <f>Q19/W19</f>
        <v>0</v>
      </c>
      <c r="S19" s="40">
        <v>0</v>
      </c>
      <c r="T19" s="12">
        <f>S19/W19</f>
        <v>0</v>
      </c>
      <c r="U19" s="40">
        <v>0</v>
      </c>
      <c r="V19" s="12">
        <f>U19/W19</f>
        <v>0</v>
      </c>
      <c r="W19" s="40">
        <f t="shared" si="11"/>
        <v>30964.22</v>
      </c>
      <c r="X19" s="26">
        <f t="shared" si="8"/>
        <v>0.0002682737945423624</v>
      </c>
      <c r="Y19" s="13" t="s">
        <v>57</v>
      </c>
    </row>
    <row r="20" spans="1:25" ht="35.25" customHeight="1" thickBot="1">
      <c r="A20" s="45" t="s">
        <v>10</v>
      </c>
      <c r="B20" s="46">
        <f>SUM(B9:B19)</f>
        <v>27241858.9</v>
      </c>
      <c r="C20" s="46">
        <f>SUM(C9:C19)</f>
        <v>10619994.04</v>
      </c>
      <c r="D20" s="46">
        <f>SUM(D9:D19)</f>
        <v>34576172.29</v>
      </c>
      <c r="E20" s="46">
        <f>SUM(E9:E19)</f>
        <v>72438025.23</v>
      </c>
      <c r="F20" s="32">
        <f>E20/W20</f>
        <v>0.6276025650769657</v>
      </c>
      <c r="G20" s="46">
        <f>SUM(G9:G19)</f>
        <v>11514822.959999999</v>
      </c>
      <c r="H20" s="33">
        <f>G20/W20</f>
        <v>0.09976434894735654</v>
      </c>
      <c r="I20" s="46">
        <f>SUM(I9:I19)</f>
        <v>14736644.18</v>
      </c>
      <c r="J20" s="33">
        <f t="shared" si="1"/>
        <v>0.1276781864031847</v>
      </c>
      <c r="K20" s="46">
        <f>SUM(K9:K19)</f>
        <v>2150394.56</v>
      </c>
      <c r="L20" s="33">
        <f>K20/W20</f>
        <v>0.01863100405482372</v>
      </c>
      <c r="M20" s="46">
        <f>SUM(M9:M19)</f>
        <v>2754688.31</v>
      </c>
      <c r="N20" s="33">
        <f t="shared" si="3"/>
        <v>0.023866601054545775</v>
      </c>
      <c r="O20" s="46">
        <f>SUM(O9:O19)</f>
        <v>5549195.430000001</v>
      </c>
      <c r="P20" s="33">
        <f t="shared" si="4"/>
        <v>0.048078192012046043</v>
      </c>
      <c r="Q20" s="46">
        <f>SUM(Q9:Q19)</f>
        <v>736221.7</v>
      </c>
      <c r="R20" s="33">
        <f>Q20/W20</f>
        <v>0.006378619874275171</v>
      </c>
      <c r="S20" s="46">
        <f>SUM(S9:S19)</f>
        <v>3229604.7199999997</v>
      </c>
      <c r="T20" s="33">
        <f>S20/W20</f>
        <v>0.027981273647659254</v>
      </c>
      <c r="U20" s="46">
        <f>SUM(U9:U19)</f>
        <v>2310621.4699999997</v>
      </c>
      <c r="V20" s="33">
        <f>U20/W20</f>
        <v>0.020019208929143096</v>
      </c>
      <c r="W20" s="46">
        <f>SUM(W9:W19)</f>
        <v>115420218.56</v>
      </c>
      <c r="X20" s="34">
        <f>SUM(X9:X19)</f>
        <v>1</v>
      </c>
      <c r="Y20" s="47" t="s">
        <v>13</v>
      </c>
    </row>
    <row r="21" spans="1:25" ht="15">
      <c r="A21" s="25"/>
      <c r="E21" s="23"/>
      <c r="Q21" s="23"/>
      <c r="Y21" s="24"/>
    </row>
    <row r="22" spans="1:25" ht="15.75">
      <c r="A22" s="80" t="s">
        <v>58</v>
      </c>
      <c r="B22" s="80"/>
      <c r="C22" s="80"/>
      <c r="D22" s="80"/>
      <c r="E22" s="80"/>
      <c r="F22" s="8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1" t="s">
        <v>59</v>
      </c>
      <c r="X22" s="81"/>
      <c r="Y22" s="81"/>
    </row>
    <row r="23" spans="1:25" ht="15.75">
      <c r="A23" s="80" t="s">
        <v>29</v>
      </c>
      <c r="B23" s="80"/>
      <c r="C23" s="80"/>
      <c r="D23" s="80"/>
      <c r="E23" s="80"/>
      <c r="F23" s="3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36"/>
      <c r="X23" s="36"/>
      <c r="Y23" s="36" t="s">
        <v>31</v>
      </c>
    </row>
    <row r="24" spans="1:25" ht="15.75" thickBot="1">
      <c r="A24" s="10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7"/>
    </row>
    <row r="25" spans="1:25" ht="15">
      <c r="A25" s="82" t="s">
        <v>0</v>
      </c>
      <c r="B25" s="77" t="s">
        <v>1</v>
      </c>
      <c r="C25" s="77"/>
      <c r="D25" s="77"/>
      <c r="E25" s="77"/>
      <c r="F25" s="77"/>
      <c r="G25" s="77" t="s">
        <v>2</v>
      </c>
      <c r="H25" s="77"/>
      <c r="I25" s="77" t="s">
        <v>3</v>
      </c>
      <c r="J25" s="77"/>
      <c r="K25" s="77" t="s">
        <v>4</v>
      </c>
      <c r="L25" s="77"/>
      <c r="M25" s="77" t="s">
        <v>5</v>
      </c>
      <c r="N25" s="77"/>
      <c r="O25" s="77" t="s">
        <v>6</v>
      </c>
      <c r="P25" s="77"/>
      <c r="Q25" s="77" t="s">
        <v>7</v>
      </c>
      <c r="R25" s="77"/>
      <c r="S25" s="77" t="s">
        <v>8</v>
      </c>
      <c r="T25" s="77"/>
      <c r="U25" s="77" t="s">
        <v>9</v>
      </c>
      <c r="V25" s="77"/>
      <c r="W25" s="77" t="s">
        <v>10</v>
      </c>
      <c r="X25" s="77"/>
      <c r="Y25" s="78" t="s">
        <v>30</v>
      </c>
    </row>
    <row r="26" spans="1:25" ht="15.75" thickBot="1">
      <c r="A26" s="83"/>
      <c r="B26" s="74" t="s">
        <v>22</v>
      </c>
      <c r="C26" s="74"/>
      <c r="D26" s="74"/>
      <c r="E26" s="74"/>
      <c r="F26" s="74"/>
      <c r="G26" s="74" t="s">
        <v>14</v>
      </c>
      <c r="H26" s="74"/>
      <c r="I26" s="74" t="s">
        <v>15</v>
      </c>
      <c r="J26" s="74"/>
      <c r="K26" s="74" t="s">
        <v>16</v>
      </c>
      <c r="L26" s="74"/>
      <c r="M26" s="74" t="s">
        <v>17</v>
      </c>
      <c r="N26" s="74"/>
      <c r="O26" s="74" t="s">
        <v>18</v>
      </c>
      <c r="P26" s="74"/>
      <c r="Q26" s="74" t="s">
        <v>19</v>
      </c>
      <c r="R26" s="74"/>
      <c r="S26" s="74" t="s">
        <v>20</v>
      </c>
      <c r="T26" s="74"/>
      <c r="U26" s="74" t="s">
        <v>21</v>
      </c>
      <c r="V26" s="74"/>
      <c r="W26" s="74" t="s">
        <v>13</v>
      </c>
      <c r="X26" s="74"/>
      <c r="Y26" s="79"/>
    </row>
    <row r="27" spans="1:25" ht="15" customHeight="1">
      <c r="A27" s="5"/>
      <c r="B27" s="75" t="s">
        <v>42</v>
      </c>
      <c r="C27" s="75"/>
      <c r="D27" s="38" t="s">
        <v>36</v>
      </c>
      <c r="E27" s="37" t="s">
        <v>36</v>
      </c>
      <c r="F27" s="76" t="s">
        <v>40</v>
      </c>
      <c r="G27" s="73" t="s">
        <v>12</v>
      </c>
      <c r="H27" s="73" t="s">
        <v>26</v>
      </c>
      <c r="I27" s="73" t="s">
        <v>12</v>
      </c>
      <c r="J27" s="73" t="s">
        <v>26</v>
      </c>
      <c r="K27" s="73" t="s">
        <v>12</v>
      </c>
      <c r="L27" s="73" t="s">
        <v>26</v>
      </c>
      <c r="M27" s="73" t="s">
        <v>12</v>
      </c>
      <c r="N27" s="73" t="s">
        <v>26</v>
      </c>
      <c r="O27" s="73" t="s">
        <v>12</v>
      </c>
      <c r="P27" s="73" t="s">
        <v>26</v>
      </c>
      <c r="Q27" s="73" t="s">
        <v>12</v>
      </c>
      <c r="R27" s="73" t="s">
        <v>26</v>
      </c>
      <c r="S27" s="73" t="s">
        <v>12</v>
      </c>
      <c r="T27" s="73" t="s">
        <v>26</v>
      </c>
      <c r="U27" s="73" t="s">
        <v>12</v>
      </c>
      <c r="V27" s="73" t="s">
        <v>26</v>
      </c>
      <c r="W27" s="73" t="s">
        <v>12</v>
      </c>
      <c r="X27" s="73" t="s">
        <v>27</v>
      </c>
      <c r="Y27" s="37"/>
    </row>
    <row r="28" spans="1:25" ht="15">
      <c r="A28" s="6"/>
      <c r="B28" s="19" t="s">
        <v>41</v>
      </c>
      <c r="C28" s="20" t="s">
        <v>37</v>
      </c>
      <c r="D28" s="39" t="s">
        <v>38</v>
      </c>
      <c r="E28" s="37" t="s">
        <v>39</v>
      </c>
      <c r="F28" s="76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37"/>
    </row>
    <row r="29" spans="1:25" ht="45.75" thickBot="1">
      <c r="A29" s="2" t="s">
        <v>11</v>
      </c>
      <c r="B29" s="3" t="s">
        <v>23</v>
      </c>
      <c r="C29" s="3" t="s">
        <v>23</v>
      </c>
      <c r="D29" s="3" t="s">
        <v>23</v>
      </c>
      <c r="E29" s="3" t="s">
        <v>23</v>
      </c>
      <c r="F29" s="3" t="s">
        <v>25</v>
      </c>
      <c r="G29" s="3" t="s">
        <v>23</v>
      </c>
      <c r="H29" s="3" t="s">
        <v>25</v>
      </c>
      <c r="I29" s="3" t="s">
        <v>23</v>
      </c>
      <c r="J29" s="3" t="s">
        <v>25</v>
      </c>
      <c r="K29" s="3" t="s">
        <v>23</v>
      </c>
      <c r="L29" s="3" t="s">
        <v>25</v>
      </c>
      <c r="M29" s="3" t="s">
        <v>23</v>
      </c>
      <c r="N29" s="3" t="s">
        <v>25</v>
      </c>
      <c r="O29" s="3" t="s">
        <v>23</v>
      </c>
      <c r="P29" s="3" t="s">
        <v>25</v>
      </c>
      <c r="Q29" s="3" t="s">
        <v>23</v>
      </c>
      <c r="R29" s="3" t="s">
        <v>25</v>
      </c>
      <c r="S29" s="3" t="s">
        <v>23</v>
      </c>
      <c r="T29" s="3" t="s">
        <v>25</v>
      </c>
      <c r="U29" s="3" t="s">
        <v>23</v>
      </c>
      <c r="V29" s="3" t="s">
        <v>25</v>
      </c>
      <c r="W29" s="3" t="s">
        <v>23</v>
      </c>
      <c r="X29" s="3" t="s">
        <v>28</v>
      </c>
      <c r="Y29" s="4" t="s">
        <v>24</v>
      </c>
    </row>
    <row r="30" spans="1:25" ht="38.25" customHeight="1">
      <c r="A30" s="9" t="s">
        <v>35</v>
      </c>
      <c r="B30" s="11">
        <v>7258722.17</v>
      </c>
      <c r="C30" s="11">
        <v>3251107.42</v>
      </c>
      <c r="D30" s="11">
        <v>11636661.58</v>
      </c>
      <c r="E30" s="11">
        <f aca="true" t="shared" si="12" ref="E30:E37">D30+C30+B30</f>
        <v>22146491.17</v>
      </c>
      <c r="F30" s="44">
        <f aca="true" t="shared" si="13" ref="F30:F40">E30/W30</f>
        <v>0.6312951513591524</v>
      </c>
      <c r="G30" s="11">
        <v>3663547.72</v>
      </c>
      <c r="H30" s="44">
        <f aca="true" t="shared" si="14" ref="H30:H36">G30/W30</f>
        <v>0.10443098613932157</v>
      </c>
      <c r="I30" s="11">
        <v>1966195.12</v>
      </c>
      <c r="J30" s="44">
        <f aca="true" t="shared" si="15" ref="J30:J36">I30/W30</f>
        <v>0.05604722826537161</v>
      </c>
      <c r="K30" s="11">
        <v>522049.98</v>
      </c>
      <c r="L30" s="44">
        <f aca="true" t="shared" si="16" ref="L30:L36">K30/W30</f>
        <v>0.014881256746783443</v>
      </c>
      <c r="M30" s="11">
        <v>532789.2</v>
      </c>
      <c r="N30" s="44">
        <f aca="true" t="shared" si="17" ref="N30:N36">M30/W30</f>
        <v>0.015187382781076541</v>
      </c>
      <c r="O30" s="11">
        <v>3890043.29</v>
      </c>
      <c r="P30" s="44">
        <f aca="true" t="shared" si="18" ref="P30:P36">O30/W30</f>
        <v>0.11088733870766965</v>
      </c>
      <c r="Q30" s="11">
        <v>205213.07</v>
      </c>
      <c r="R30" s="44">
        <f aca="true" t="shared" si="19" ref="R30:R36">Q30/W30</f>
        <v>0.0058496858528098074</v>
      </c>
      <c r="S30" s="11">
        <v>963416.49</v>
      </c>
      <c r="T30" s="44">
        <f aca="true" t="shared" si="20" ref="T30:T36">S30/W30</f>
        <v>0.027462596860505433</v>
      </c>
      <c r="U30" s="11">
        <v>1191295.09</v>
      </c>
      <c r="V30" s="44">
        <f>U30/W30</f>
        <v>0.03395837328730956</v>
      </c>
      <c r="W30" s="40">
        <f>B30+C30+D30+G30+I30+K30+M30+O30+Q30+S30+U30</f>
        <v>35081041.13</v>
      </c>
      <c r="X30" s="26">
        <f aca="true" t="shared" si="21" ref="X30:X40">W30/$W$41</f>
        <v>0.1632773651535834</v>
      </c>
      <c r="Y30" s="13" t="s">
        <v>54</v>
      </c>
    </row>
    <row r="31" spans="1:25" ht="38.25" customHeight="1">
      <c r="A31" s="41" t="s">
        <v>46</v>
      </c>
      <c r="B31" s="42">
        <v>4892541.7827298045</v>
      </c>
      <c r="C31" s="42">
        <v>1741291.922005571</v>
      </c>
      <c r="D31" s="42">
        <v>5501748.799442901</v>
      </c>
      <c r="E31" s="48">
        <f t="shared" si="12"/>
        <v>12135582.504178276</v>
      </c>
      <c r="F31" s="49">
        <f t="shared" si="13"/>
        <v>0.9050957536218903</v>
      </c>
      <c r="G31" s="48">
        <f>2369732.56/3.59</f>
        <v>660092.6350974931</v>
      </c>
      <c r="H31" s="49">
        <f t="shared" si="14"/>
        <v>0.0492310147302879</v>
      </c>
      <c r="I31" s="48">
        <f>441575.32/3.59</f>
        <v>123001.48189415042</v>
      </c>
      <c r="J31" s="49">
        <f t="shared" si="15"/>
        <v>0.009173693880229082</v>
      </c>
      <c r="K31" s="48">
        <f>320676.31/3.59</f>
        <v>89324.87743732591</v>
      </c>
      <c r="L31" s="49">
        <f t="shared" si="16"/>
        <v>0.006662026090093631</v>
      </c>
      <c r="M31" s="48">
        <f>194581.35/3.59</f>
        <v>54200.93314763231</v>
      </c>
      <c r="N31" s="49">
        <f t="shared" si="17"/>
        <v>0.004042412831635865</v>
      </c>
      <c r="O31" s="48">
        <f>400693.35/3.59</f>
        <v>111613.74651810585</v>
      </c>
      <c r="P31" s="49">
        <f t="shared" si="18"/>
        <v>0.008324374045051906</v>
      </c>
      <c r="Q31" s="48">
        <f>62795.85/3.59</f>
        <v>17491.880222841224</v>
      </c>
      <c r="R31" s="49">
        <f t="shared" si="19"/>
        <v>0.0013045790350076252</v>
      </c>
      <c r="S31" s="48">
        <f>778156.66/3.59</f>
        <v>216756.72980501395</v>
      </c>
      <c r="T31" s="49">
        <f t="shared" si="20"/>
        <v>0.016166145765803903</v>
      </c>
      <c r="U31" s="48">
        <v>0</v>
      </c>
      <c r="V31" s="49">
        <f aca="true" t="shared" si="22" ref="V31:V36">U31/W31</f>
        <v>0</v>
      </c>
      <c r="W31" s="27">
        <f>E31+G31+I31+K31+M31+O31+Q31+S31+U31</f>
        <v>13408064.788300836</v>
      </c>
      <c r="X31" s="31">
        <f t="shared" si="21"/>
        <v>0.06240503188972201</v>
      </c>
      <c r="Y31" s="43" t="s">
        <v>43</v>
      </c>
    </row>
    <row r="32" spans="1:25" ht="38.25" customHeight="1">
      <c r="A32" s="9" t="s">
        <v>33</v>
      </c>
      <c r="B32" s="11">
        <v>4265622</v>
      </c>
      <c r="C32" s="11">
        <v>2678322</v>
      </c>
      <c r="D32" s="11">
        <v>8794468</v>
      </c>
      <c r="E32" s="11">
        <f t="shared" si="12"/>
        <v>15738412</v>
      </c>
      <c r="F32" s="44">
        <f t="shared" si="13"/>
        <v>0.5225752370104538</v>
      </c>
      <c r="G32" s="11">
        <v>3244698</v>
      </c>
      <c r="H32" s="44">
        <f t="shared" si="14"/>
        <v>0.10773633492231272</v>
      </c>
      <c r="I32" s="11">
        <v>4526248</v>
      </c>
      <c r="J32" s="44">
        <f t="shared" si="15"/>
        <v>0.15028867724190298</v>
      </c>
      <c r="K32" s="11">
        <v>591625</v>
      </c>
      <c r="L32" s="44">
        <f t="shared" si="16"/>
        <v>0.019644203913095536</v>
      </c>
      <c r="M32" s="11">
        <v>2409839</v>
      </c>
      <c r="N32" s="44">
        <f t="shared" si="17"/>
        <v>0.08001583556092158</v>
      </c>
      <c r="O32" s="11">
        <v>2376429</v>
      </c>
      <c r="P32" s="44">
        <f t="shared" si="18"/>
        <v>0.07890649627888226</v>
      </c>
      <c r="Q32" s="11">
        <v>193787</v>
      </c>
      <c r="R32" s="44">
        <f t="shared" si="19"/>
        <v>0.006434466670115436</v>
      </c>
      <c r="S32" s="11">
        <v>1031022</v>
      </c>
      <c r="T32" s="44">
        <f t="shared" si="20"/>
        <v>0.034233858283351085</v>
      </c>
      <c r="U32" s="11">
        <v>4966</v>
      </c>
      <c r="V32" s="44">
        <f t="shared" si="22"/>
        <v>0.00016489011896460163</v>
      </c>
      <c r="W32" s="40">
        <f>B32+C32+D32+G32+I32+K32+M32+O32+Q32+S32+U32</f>
        <v>30117026</v>
      </c>
      <c r="X32" s="26">
        <f t="shared" si="21"/>
        <v>0.140173395462222</v>
      </c>
      <c r="Y32" s="13" t="s">
        <v>50</v>
      </c>
    </row>
    <row r="33" spans="1:25" ht="38.25" customHeight="1">
      <c r="A33" s="41" t="s">
        <v>60</v>
      </c>
      <c r="B33" s="42">
        <v>6382284.679999808</v>
      </c>
      <c r="C33" s="42">
        <v>2544931.20999977</v>
      </c>
      <c r="D33" s="42">
        <v>8266884.619999899</v>
      </c>
      <c r="E33" s="42">
        <f t="shared" si="12"/>
        <v>17194100.509999476</v>
      </c>
      <c r="F33" s="30">
        <f t="shared" si="13"/>
        <v>0.5633272447451533</v>
      </c>
      <c r="G33" s="42">
        <v>2734827.840000001</v>
      </c>
      <c r="H33" s="28">
        <f t="shared" si="14"/>
        <v>0.08960067617748188</v>
      </c>
      <c r="I33" s="42">
        <v>4854751.201777417</v>
      </c>
      <c r="J33" s="28">
        <f t="shared" si="15"/>
        <v>0.15905534673535401</v>
      </c>
      <c r="K33" s="42">
        <v>505996.07999999996</v>
      </c>
      <c r="L33" s="28">
        <f t="shared" si="16"/>
        <v>0.01657785921586757</v>
      </c>
      <c r="M33" s="42">
        <v>282501.55000000005</v>
      </c>
      <c r="N33" s="28">
        <f t="shared" si="17"/>
        <v>0.00925554783777055</v>
      </c>
      <c r="O33" s="42">
        <v>934884.1300000001</v>
      </c>
      <c r="P33" s="28">
        <f t="shared" si="18"/>
        <v>0.030629441813637845</v>
      </c>
      <c r="Q33" s="42">
        <v>103881.33000000002</v>
      </c>
      <c r="R33" s="28">
        <f t="shared" si="19"/>
        <v>0.0034034454652239216</v>
      </c>
      <c r="S33" s="42">
        <v>1057419.4100000001</v>
      </c>
      <c r="T33" s="28">
        <f t="shared" si="20"/>
        <v>0.03464404331176983</v>
      </c>
      <c r="U33" s="42">
        <v>2854039.7499999995</v>
      </c>
      <c r="V33" s="28">
        <f t="shared" si="22"/>
        <v>0.09350639469774129</v>
      </c>
      <c r="W33" s="42">
        <f>B33+C33+D33+G33+I33+K33+M33+O33+Q33+S33+U33</f>
        <v>30522401.80177689</v>
      </c>
      <c r="X33" s="31">
        <f t="shared" si="21"/>
        <v>0.142060132305803</v>
      </c>
      <c r="Y33" s="43" t="s">
        <v>55</v>
      </c>
    </row>
    <row r="34" spans="1:25" ht="38.25" customHeight="1">
      <c r="A34" s="9" t="s">
        <v>34</v>
      </c>
      <c r="B34" s="11">
        <v>8189656</v>
      </c>
      <c r="C34" s="11">
        <v>3505155</v>
      </c>
      <c r="D34" s="11">
        <v>10283877</v>
      </c>
      <c r="E34" s="11">
        <f t="shared" si="12"/>
        <v>21978688</v>
      </c>
      <c r="F34" s="44">
        <f t="shared" si="13"/>
        <v>0.723112937637755</v>
      </c>
      <c r="G34" s="11">
        <v>2104743</v>
      </c>
      <c r="H34" s="44">
        <f t="shared" si="14"/>
        <v>0.06924739519039996</v>
      </c>
      <c r="I34" s="11">
        <v>2873697</v>
      </c>
      <c r="J34" s="44">
        <f t="shared" si="15"/>
        <v>0.09454647518317762</v>
      </c>
      <c r="K34" s="11">
        <v>311634</v>
      </c>
      <c r="L34" s="44">
        <f t="shared" si="16"/>
        <v>0.010252958557298969</v>
      </c>
      <c r="M34" s="11">
        <v>604552</v>
      </c>
      <c r="N34" s="44">
        <f t="shared" si="17"/>
        <v>0.019890148705636115</v>
      </c>
      <c r="O34" s="11">
        <v>1869029</v>
      </c>
      <c r="P34" s="44">
        <f t="shared" si="18"/>
        <v>0.06149225334652166</v>
      </c>
      <c r="Q34" s="11">
        <v>47628</v>
      </c>
      <c r="R34" s="44">
        <f t="shared" si="19"/>
        <v>0.0015669917601001022</v>
      </c>
      <c r="S34" s="11">
        <v>604573</v>
      </c>
      <c r="T34" s="44">
        <f t="shared" si="20"/>
        <v>0.019890839619110586</v>
      </c>
      <c r="U34" s="11">
        <v>0</v>
      </c>
      <c r="V34" s="44">
        <f t="shared" si="22"/>
        <v>0</v>
      </c>
      <c r="W34" s="40">
        <f>E34+G34+I34+K34+M34+O34+Q34+S34+U34</f>
        <v>30394544</v>
      </c>
      <c r="X34" s="26">
        <f t="shared" si="21"/>
        <v>0.1414650449219623</v>
      </c>
      <c r="Y34" s="13" t="s">
        <v>51</v>
      </c>
    </row>
    <row r="35" spans="1:25" ht="38.25" customHeight="1">
      <c r="A35" s="41" t="s">
        <v>47</v>
      </c>
      <c r="B35" s="42">
        <v>3777713.52</v>
      </c>
      <c r="C35" s="42">
        <v>1419767.76</v>
      </c>
      <c r="D35" s="42">
        <v>5547762</v>
      </c>
      <c r="E35" s="42">
        <f t="shared" si="12"/>
        <v>10745243.28</v>
      </c>
      <c r="F35" s="30">
        <f t="shared" si="13"/>
        <v>0.5999967221656441</v>
      </c>
      <c r="G35" s="42">
        <v>1734404.477</v>
      </c>
      <c r="H35" s="28">
        <f t="shared" si="14"/>
        <v>0.09684629505283927</v>
      </c>
      <c r="I35" s="42">
        <v>3376253.395</v>
      </c>
      <c r="J35" s="28">
        <f t="shared" si="15"/>
        <v>0.18852443983014483</v>
      </c>
      <c r="K35" s="42">
        <v>432636.11299999995</v>
      </c>
      <c r="L35" s="28">
        <f t="shared" si="16"/>
        <v>0.024157689400447453</v>
      </c>
      <c r="M35" s="42">
        <v>157990.14800000002</v>
      </c>
      <c r="N35" s="28">
        <f t="shared" si="17"/>
        <v>0.008821910166603972</v>
      </c>
      <c r="O35" s="42">
        <v>519143.474</v>
      </c>
      <c r="P35" s="28">
        <f t="shared" si="18"/>
        <v>0.028988118241440628</v>
      </c>
      <c r="Q35" s="42">
        <v>147026.649</v>
      </c>
      <c r="R35" s="28">
        <f t="shared" si="19"/>
        <v>0.008209726403793315</v>
      </c>
      <c r="S35" s="42">
        <v>334901.735</v>
      </c>
      <c r="T35" s="28">
        <f t="shared" si="20"/>
        <v>0.01870036238468369</v>
      </c>
      <c r="U35" s="42">
        <v>461237.36600000004</v>
      </c>
      <c r="V35" s="28">
        <f t="shared" si="22"/>
        <v>0.02575473635440254</v>
      </c>
      <c r="W35" s="42">
        <f aca="true" t="shared" si="23" ref="W35:W40">B35+C35+D35+G35+I35+K35+M35+O35+Q35+S35+U35</f>
        <v>17908836.637000002</v>
      </c>
      <c r="X35" s="31">
        <f t="shared" si="21"/>
        <v>0.0833529326629572</v>
      </c>
      <c r="Y35" s="43" t="s">
        <v>52</v>
      </c>
    </row>
    <row r="36" spans="1:25" ht="38.25" customHeight="1">
      <c r="A36" s="9" t="s">
        <v>48</v>
      </c>
      <c r="B36" s="40">
        <v>8555568</v>
      </c>
      <c r="C36" s="40">
        <v>3277185</v>
      </c>
      <c r="D36" s="40">
        <v>11488720</v>
      </c>
      <c r="E36" s="11">
        <f t="shared" si="12"/>
        <v>23321473</v>
      </c>
      <c r="F36" s="12">
        <f t="shared" si="13"/>
        <v>0.7299474777744719</v>
      </c>
      <c r="G36" s="11">
        <v>2210821</v>
      </c>
      <c r="H36" s="12">
        <f t="shared" si="14"/>
        <v>0.06919731068277016</v>
      </c>
      <c r="I36" s="11">
        <v>3510758</v>
      </c>
      <c r="J36" s="12">
        <f t="shared" si="15"/>
        <v>0.10988452346798804</v>
      </c>
      <c r="K36" s="11">
        <v>486222</v>
      </c>
      <c r="L36" s="12">
        <f t="shared" si="16"/>
        <v>0.015218443643695201</v>
      </c>
      <c r="M36" s="11">
        <v>372382</v>
      </c>
      <c r="N36" s="12">
        <f t="shared" si="17"/>
        <v>0.011655323043643657</v>
      </c>
      <c r="O36" s="11">
        <v>938066</v>
      </c>
      <c r="P36" s="12">
        <f t="shared" si="18"/>
        <v>0.029360877449121147</v>
      </c>
      <c r="Q36" s="11">
        <v>134103</v>
      </c>
      <c r="R36" s="12">
        <f t="shared" si="19"/>
        <v>0.00419733979118686</v>
      </c>
      <c r="S36" s="11">
        <v>422950</v>
      </c>
      <c r="T36" s="12">
        <f t="shared" si="20"/>
        <v>0.013238069727615957</v>
      </c>
      <c r="U36" s="11">
        <v>552747</v>
      </c>
      <c r="V36" s="12">
        <f t="shared" si="22"/>
        <v>0.017300634419507122</v>
      </c>
      <c r="W36" s="40">
        <f t="shared" si="23"/>
        <v>31949522</v>
      </c>
      <c r="X36" s="26">
        <f t="shared" si="21"/>
        <v>0.148702364640352</v>
      </c>
      <c r="Y36" s="13" t="s">
        <v>53</v>
      </c>
    </row>
    <row r="37" spans="1:25" ht="38.25" customHeight="1">
      <c r="A37" s="41" t="s">
        <v>32</v>
      </c>
      <c r="B37" s="42">
        <f>0.54*16142204</f>
        <v>8716790.16</v>
      </c>
      <c r="C37" s="42">
        <f>0.09*16142204</f>
        <v>1452798.3599999999</v>
      </c>
      <c r="D37" s="42">
        <f>0.37*16142204</f>
        <v>5972615.4799999995</v>
      </c>
      <c r="E37" s="42">
        <f t="shared" si="12"/>
        <v>16142204</v>
      </c>
      <c r="F37" s="30">
        <f t="shared" si="13"/>
        <v>0.695790743341418</v>
      </c>
      <c r="G37" s="42">
        <v>2178738</v>
      </c>
      <c r="H37" s="28">
        <f>G37/W37</f>
        <v>0.09391194241915134</v>
      </c>
      <c r="I37" s="42">
        <v>2563395</v>
      </c>
      <c r="J37" s="28">
        <f>I37/W37</f>
        <v>0.11049213059924619</v>
      </c>
      <c r="K37" s="42">
        <v>396676</v>
      </c>
      <c r="L37" s="28">
        <f>K37/W37</f>
        <v>0.01709825305799012</v>
      </c>
      <c r="M37" s="42">
        <v>294551</v>
      </c>
      <c r="N37" s="28">
        <f>M37/W37</f>
        <v>0.012696274885508696</v>
      </c>
      <c r="O37" s="42">
        <v>983530</v>
      </c>
      <c r="P37" s="28">
        <f>O37/W37</f>
        <v>0.042393905429431125</v>
      </c>
      <c r="Q37" s="42">
        <v>322055</v>
      </c>
      <c r="R37" s="28">
        <f>Q37/W37</f>
        <v>0.013881802500254637</v>
      </c>
      <c r="S37" s="42">
        <v>318648</v>
      </c>
      <c r="T37" s="28">
        <f>S37/W37</f>
        <v>0.013734947766999859</v>
      </c>
      <c r="U37" s="42">
        <v>0</v>
      </c>
      <c r="V37" s="28">
        <f>U37/W37</f>
        <v>0</v>
      </c>
      <c r="W37" s="42">
        <f t="shared" si="23"/>
        <v>23199797</v>
      </c>
      <c r="X37" s="31">
        <f t="shared" si="21"/>
        <v>0.10797860052729878</v>
      </c>
      <c r="Y37" s="43" t="s">
        <v>49</v>
      </c>
    </row>
    <row r="38" spans="1:25" ht="39" customHeight="1">
      <c r="A38" s="9" t="s">
        <v>61</v>
      </c>
      <c r="B38" s="11">
        <v>544764</v>
      </c>
      <c r="C38" s="11">
        <v>249023</v>
      </c>
      <c r="D38" s="11">
        <v>819857</v>
      </c>
      <c r="E38" s="11">
        <f>D38+C38+B38</f>
        <v>1613644</v>
      </c>
      <c r="F38" s="44">
        <f t="shared" si="13"/>
        <v>0.812969267113277</v>
      </c>
      <c r="G38" s="11">
        <v>188011</v>
      </c>
      <c r="H38" s="44">
        <f>G38/W38</f>
        <v>0.0947217384251014</v>
      </c>
      <c r="I38" s="11">
        <v>3531</v>
      </c>
      <c r="J38" s="44">
        <f>I38/W38</f>
        <v>0.0017789515420854793</v>
      </c>
      <c r="K38" s="11">
        <v>50770</v>
      </c>
      <c r="L38" s="44">
        <f>K38/W38</f>
        <v>0.02557841115595576</v>
      </c>
      <c r="M38" s="11">
        <v>5656</v>
      </c>
      <c r="N38" s="44">
        <f>M38/W38</f>
        <v>0.0028495468484948942</v>
      </c>
      <c r="O38" s="11">
        <v>52954</v>
      </c>
      <c r="P38" s="44">
        <f>O38/W38</f>
        <v>0.02667873122616666</v>
      </c>
      <c r="Q38" s="11">
        <v>269</v>
      </c>
      <c r="R38" s="44">
        <f>Q38/W38</f>
        <v>0.00013552477055253298</v>
      </c>
      <c r="S38" s="11">
        <v>70042</v>
      </c>
      <c r="T38" s="44">
        <f>S38/W38</f>
        <v>0.035287828918366224</v>
      </c>
      <c r="U38" s="11">
        <v>0</v>
      </c>
      <c r="V38" s="44">
        <f>U38/W38</f>
        <v>0</v>
      </c>
      <c r="W38" s="11">
        <f>U38+S38+Q38+O38+M38+K38+I38+G38+E38</f>
        <v>1984877</v>
      </c>
      <c r="X38" s="26">
        <f t="shared" si="21"/>
        <v>0.009238194656566315</v>
      </c>
      <c r="Y38" s="13" t="s">
        <v>64</v>
      </c>
    </row>
    <row r="39" spans="1:25" ht="38.25" customHeight="1">
      <c r="A39" s="41" t="s">
        <v>62</v>
      </c>
      <c r="B39" s="42">
        <v>0</v>
      </c>
      <c r="C39" s="42">
        <v>0</v>
      </c>
      <c r="D39" s="42">
        <v>0</v>
      </c>
      <c r="E39" s="42">
        <f>SUM(B39:D39)</f>
        <v>0</v>
      </c>
      <c r="F39" s="30">
        <f t="shared" si="13"/>
        <v>0</v>
      </c>
      <c r="G39" s="42">
        <v>0</v>
      </c>
      <c r="H39" s="28">
        <f>G39/W39</f>
        <v>0</v>
      </c>
      <c r="I39" s="42">
        <v>0</v>
      </c>
      <c r="J39" s="28">
        <f>I39/W39</f>
        <v>0</v>
      </c>
      <c r="K39" s="42">
        <v>0</v>
      </c>
      <c r="L39" s="28">
        <f>K39/W39</f>
        <v>0</v>
      </c>
      <c r="M39" s="42">
        <v>0</v>
      </c>
      <c r="N39" s="28">
        <f>M39/W39</f>
        <v>0</v>
      </c>
      <c r="O39" s="42">
        <v>0</v>
      </c>
      <c r="P39" s="28">
        <f>O39/W39</f>
        <v>0</v>
      </c>
      <c r="Q39" s="42">
        <v>0</v>
      </c>
      <c r="R39" s="28">
        <f>Q39/W39</f>
        <v>0</v>
      </c>
      <c r="S39" s="42">
        <v>0</v>
      </c>
      <c r="T39" s="28">
        <f>S39/W39</f>
        <v>0</v>
      </c>
      <c r="U39" s="42">
        <v>238299</v>
      </c>
      <c r="V39" s="28">
        <f>U39/W39</f>
        <v>1</v>
      </c>
      <c r="W39" s="42">
        <f t="shared" si="23"/>
        <v>238299</v>
      </c>
      <c r="X39" s="31">
        <f t="shared" si="21"/>
        <v>0.0011091128309034244</v>
      </c>
      <c r="Y39" s="43" t="s">
        <v>56</v>
      </c>
    </row>
    <row r="40" spans="1:25" ht="38.25" customHeight="1" thickBot="1">
      <c r="A40" s="9" t="s">
        <v>63</v>
      </c>
      <c r="B40" s="40">
        <v>0</v>
      </c>
      <c r="C40" s="40">
        <v>0</v>
      </c>
      <c r="D40" s="40">
        <v>0</v>
      </c>
      <c r="E40" s="40">
        <f>SUM(B40:D40)</f>
        <v>0</v>
      </c>
      <c r="F40" s="44">
        <f t="shared" si="13"/>
        <v>0</v>
      </c>
      <c r="G40" s="40">
        <v>0</v>
      </c>
      <c r="H40" s="12">
        <f>G40/W40</f>
        <v>0</v>
      </c>
      <c r="I40" s="40">
        <v>0</v>
      </c>
      <c r="J40" s="12">
        <f>I40/W40</f>
        <v>0</v>
      </c>
      <c r="K40" s="40">
        <v>0</v>
      </c>
      <c r="L40" s="12">
        <f>K40/W40</f>
        <v>0</v>
      </c>
      <c r="M40" s="40">
        <v>51098</v>
      </c>
      <c r="N40" s="12">
        <f>M40/W40</f>
        <v>1</v>
      </c>
      <c r="O40" s="40">
        <v>0</v>
      </c>
      <c r="P40" s="12">
        <f>O40/W40</f>
        <v>0</v>
      </c>
      <c r="Q40" s="40">
        <v>0</v>
      </c>
      <c r="R40" s="12">
        <f>Q40/W40</f>
        <v>0</v>
      </c>
      <c r="S40" s="40">
        <v>0</v>
      </c>
      <c r="T40" s="12">
        <f>S40/W40</f>
        <v>0</v>
      </c>
      <c r="U40" s="40">
        <v>0</v>
      </c>
      <c r="V40" s="12">
        <f>U40/W40</f>
        <v>0</v>
      </c>
      <c r="W40" s="40">
        <f t="shared" si="23"/>
        <v>51098</v>
      </c>
      <c r="X40" s="26">
        <f t="shared" si="21"/>
        <v>0.0002378249486296761</v>
      </c>
      <c r="Y40" s="13" t="s">
        <v>57</v>
      </c>
    </row>
    <row r="41" spans="1:25" ht="38.25" customHeight="1" thickBot="1">
      <c r="A41" s="45" t="s">
        <v>10</v>
      </c>
      <c r="B41" s="46">
        <f>SUM(B30:B40)</f>
        <v>52583662.31272961</v>
      </c>
      <c r="C41" s="46">
        <f>SUM(C30:C40)</f>
        <v>20119581.67200534</v>
      </c>
      <c r="D41" s="46">
        <f>SUM(D30:D40)</f>
        <v>68312594.4794428</v>
      </c>
      <c r="E41" s="46">
        <f>SUM(E30:E40)</f>
        <v>141015838.46417776</v>
      </c>
      <c r="F41" s="32">
        <f>E41/W41</f>
        <v>0.6563287122531953</v>
      </c>
      <c r="G41" s="46">
        <f>SUM(G30:G40)</f>
        <v>18719883.672097497</v>
      </c>
      <c r="H41" s="33">
        <f>G41/W41</f>
        <v>0.08712778137441973</v>
      </c>
      <c r="I41" s="46">
        <f>SUM(I30:I40)</f>
        <v>23797830.19867157</v>
      </c>
      <c r="J41" s="33">
        <f>I41/W41</f>
        <v>0.11076202091073663</v>
      </c>
      <c r="K41" s="46">
        <f>SUM(K30:K40)</f>
        <v>3386934.0504373256</v>
      </c>
      <c r="L41" s="33">
        <f>K41/W41</f>
        <v>0.015763775814265874</v>
      </c>
      <c r="M41" s="46">
        <f>SUM(M30:M40)</f>
        <v>4765559.831147633</v>
      </c>
      <c r="N41" s="33">
        <f>M41/W41</f>
        <v>0.022180301030066414</v>
      </c>
      <c r="O41" s="46">
        <f>SUM(O30:O40)</f>
        <v>11675692.640518107</v>
      </c>
      <c r="P41" s="33">
        <f>O41/W41</f>
        <v>0.05434206823059818</v>
      </c>
      <c r="Q41" s="46">
        <f>SUM(Q30:Q40)</f>
        <v>1171454.9292228413</v>
      </c>
      <c r="R41" s="33">
        <f>Q41/W41</f>
        <v>0.005452291838514287</v>
      </c>
      <c r="S41" s="46">
        <f>SUM(S30:S40)</f>
        <v>5019729.364805014</v>
      </c>
      <c r="T41" s="33">
        <f>S41/W41</f>
        <v>0.023363279938933598</v>
      </c>
      <c r="U41" s="46">
        <f>SUM(U30:U40)</f>
        <v>5302584.206</v>
      </c>
      <c r="V41" s="33">
        <f>U41/W41</f>
        <v>0.024679768609270066</v>
      </c>
      <c r="W41" s="46">
        <f>SUM(W30:W40)</f>
        <v>214855507.35707772</v>
      </c>
      <c r="X41" s="34">
        <f>SUM(X30:X40)</f>
        <v>1.0000000000000002</v>
      </c>
      <c r="Y41" s="47" t="s">
        <v>13</v>
      </c>
    </row>
    <row r="43" spans="1:25" ht="15.75">
      <c r="A43" s="80" t="s">
        <v>65</v>
      </c>
      <c r="B43" s="80"/>
      <c r="C43" s="80"/>
      <c r="D43" s="80"/>
      <c r="E43" s="80"/>
      <c r="F43" s="8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54"/>
      <c r="V43" s="8"/>
      <c r="W43" s="81" t="s">
        <v>66</v>
      </c>
      <c r="X43" s="81"/>
      <c r="Y43" s="81"/>
    </row>
    <row r="44" spans="1:25" ht="15.75">
      <c r="A44" s="80" t="s">
        <v>29</v>
      </c>
      <c r="B44" s="80"/>
      <c r="C44" s="80"/>
      <c r="D44" s="80"/>
      <c r="E44" s="80"/>
      <c r="F44" s="5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53"/>
      <c r="X44" s="53"/>
      <c r="Y44" s="53" t="s">
        <v>31</v>
      </c>
    </row>
    <row r="45" spans="1:25" ht="15.75" thickBot="1">
      <c r="A45" s="56"/>
      <c r="B45" s="56"/>
      <c r="C45" s="56"/>
      <c r="D45" s="56"/>
      <c r="E45" s="57"/>
      <c r="F45" s="5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9"/>
    </row>
    <row r="46" spans="1:25" ht="15">
      <c r="A46" s="82" t="s">
        <v>0</v>
      </c>
      <c r="B46" s="77" t="s">
        <v>1</v>
      </c>
      <c r="C46" s="77"/>
      <c r="D46" s="77"/>
      <c r="E46" s="77"/>
      <c r="F46" s="77"/>
      <c r="G46" s="77" t="s">
        <v>2</v>
      </c>
      <c r="H46" s="77"/>
      <c r="I46" s="77" t="s">
        <v>3</v>
      </c>
      <c r="J46" s="77"/>
      <c r="K46" s="77" t="s">
        <v>4</v>
      </c>
      <c r="L46" s="77"/>
      <c r="M46" s="77" t="s">
        <v>5</v>
      </c>
      <c r="N46" s="77"/>
      <c r="O46" s="77" t="s">
        <v>6</v>
      </c>
      <c r="P46" s="77"/>
      <c r="Q46" s="77" t="s">
        <v>7</v>
      </c>
      <c r="R46" s="77"/>
      <c r="S46" s="77" t="s">
        <v>8</v>
      </c>
      <c r="T46" s="77"/>
      <c r="U46" s="77" t="s">
        <v>9</v>
      </c>
      <c r="V46" s="77"/>
      <c r="W46" s="77" t="s">
        <v>10</v>
      </c>
      <c r="X46" s="77"/>
      <c r="Y46" s="78" t="s">
        <v>30</v>
      </c>
    </row>
    <row r="47" spans="1:25" ht="15.75" thickBot="1">
      <c r="A47" s="83"/>
      <c r="B47" s="74" t="s">
        <v>22</v>
      </c>
      <c r="C47" s="74"/>
      <c r="D47" s="74"/>
      <c r="E47" s="74"/>
      <c r="F47" s="74"/>
      <c r="G47" s="74" t="s">
        <v>14</v>
      </c>
      <c r="H47" s="74"/>
      <c r="I47" s="74" t="s">
        <v>15</v>
      </c>
      <c r="J47" s="74"/>
      <c r="K47" s="74" t="s">
        <v>16</v>
      </c>
      <c r="L47" s="74"/>
      <c r="M47" s="74" t="s">
        <v>17</v>
      </c>
      <c r="N47" s="74"/>
      <c r="O47" s="74" t="s">
        <v>18</v>
      </c>
      <c r="P47" s="74"/>
      <c r="Q47" s="74" t="s">
        <v>19</v>
      </c>
      <c r="R47" s="74"/>
      <c r="S47" s="74" t="s">
        <v>20</v>
      </c>
      <c r="T47" s="74"/>
      <c r="U47" s="74" t="s">
        <v>21</v>
      </c>
      <c r="V47" s="74"/>
      <c r="W47" s="74" t="s">
        <v>13</v>
      </c>
      <c r="X47" s="74"/>
      <c r="Y47" s="79"/>
    </row>
    <row r="48" spans="1:25" ht="15">
      <c r="A48" s="5"/>
      <c r="B48" s="75" t="s">
        <v>42</v>
      </c>
      <c r="C48" s="75"/>
      <c r="D48" s="51" t="s">
        <v>36</v>
      </c>
      <c r="E48" s="50" t="s">
        <v>36</v>
      </c>
      <c r="F48" s="76" t="s">
        <v>40</v>
      </c>
      <c r="G48" s="73" t="s">
        <v>12</v>
      </c>
      <c r="H48" s="73" t="s">
        <v>26</v>
      </c>
      <c r="I48" s="73" t="s">
        <v>12</v>
      </c>
      <c r="J48" s="73" t="s">
        <v>26</v>
      </c>
      <c r="K48" s="73" t="s">
        <v>12</v>
      </c>
      <c r="L48" s="73" t="s">
        <v>26</v>
      </c>
      <c r="M48" s="73" t="s">
        <v>12</v>
      </c>
      <c r="N48" s="73" t="s">
        <v>26</v>
      </c>
      <c r="O48" s="73" t="s">
        <v>12</v>
      </c>
      <c r="P48" s="73" t="s">
        <v>26</v>
      </c>
      <c r="Q48" s="73" t="s">
        <v>12</v>
      </c>
      <c r="R48" s="73" t="s">
        <v>26</v>
      </c>
      <c r="S48" s="73" t="s">
        <v>12</v>
      </c>
      <c r="T48" s="73" t="s">
        <v>26</v>
      </c>
      <c r="U48" s="73" t="s">
        <v>12</v>
      </c>
      <c r="V48" s="73" t="s">
        <v>26</v>
      </c>
      <c r="W48" s="73" t="s">
        <v>12</v>
      </c>
      <c r="X48" s="73" t="s">
        <v>27</v>
      </c>
      <c r="Y48" s="50"/>
    </row>
    <row r="49" spans="1:25" ht="15">
      <c r="A49" s="6"/>
      <c r="B49" s="19" t="s">
        <v>41</v>
      </c>
      <c r="C49" s="20" t="s">
        <v>37</v>
      </c>
      <c r="D49" s="52" t="s">
        <v>38</v>
      </c>
      <c r="E49" s="50" t="s">
        <v>39</v>
      </c>
      <c r="F49" s="76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0"/>
    </row>
    <row r="50" spans="1:25" ht="45.75" thickBot="1">
      <c r="A50" s="2" t="s">
        <v>11</v>
      </c>
      <c r="B50" s="3" t="s">
        <v>23</v>
      </c>
      <c r="C50" s="3" t="s">
        <v>23</v>
      </c>
      <c r="D50" s="3" t="s">
        <v>23</v>
      </c>
      <c r="E50" s="3" t="s">
        <v>23</v>
      </c>
      <c r="F50" s="3" t="s">
        <v>25</v>
      </c>
      <c r="G50" s="3" t="s">
        <v>23</v>
      </c>
      <c r="H50" s="3" t="s">
        <v>25</v>
      </c>
      <c r="I50" s="3" t="s">
        <v>23</v>
      </c>
      <c r="J50" s="3" t="s">
        <v>25</v>
      </c>
      <c r="K50" s="3" t="s">
        <v>23</v>
      </c>
      <c r="L50" s="3" t="s">
        <v>25</v>
      </c>
      <c r="M50" s="3" t="s">
        <v>23</v>
      </c>
      <c r="N50" s="3" t="s">
        <v>25</v>
      </c>
      <c r="O50" s="3" t="s">
        <v>23</v>
      </c>
      <c r="P50" s="3" t="s">
        <v>25</v>
      </c>
      <c r="Q50" s="3" t="s">
        <v>23</v>
      </c>
      <c r="R50" s="3" t="s">
        <v>25</v>
      </c>
      <c r="S50" s="3" t="s">
        <v>23</v>
      </c>
      <c r="T50" s="3" t="s">
        <v>25</v>
      </c>
      <c r="U50" s="3" t="s">
        <v>23</v>
      </c>
      <c r="V50" s="3" t="s">
        <v>25</v>
      </c>
      <c r="W50" s="3" t="s">
        <v>23</v>
      </c>
      <c r="X50" s="3" t="s">
        <v>28</v>
      </c>
      <c r="Y50" s="4" t="s">
        <v>24</v>
      </c>
    </row>
    <row r="51" spans="1:25" ht="32.25" customHeight="1">
      <c r="A51" s="60" t="s">
        <v>35</v>
      </c>
      <c r="B51" s="11">
        <v>10956364.62</v>
      </c>
      <c r="C51" s="11">
        <v>4970566.02</v>
      </c>
      <c r="D51" s="11">
        <v>17877017.38</v>
      </c>
      <c r="E51" s="11">
        <f>D51+C51+B51</f>
        <v>33803948.019999996</v>
      </c>
      <c r="F51" s="44">
        <f aca="true" t="shared" si="24" ref="F51:F63">E51/W51</f>
        <v>0.6568522099359848</v>
      </c>
      <c r="G51" s="11">
        <v>4954168.58</v>
      </c>
      <c r="H51" s="44">
        <f aca="true" t="shared" si="25" ref="H51:H63">G51/W51</f>
        <v>0.0962655775663573</v>
      </c>
      <c r="I51" s="11">
        <v>3215623.85</v>
      </c>
      <c r="J51" s="44">
        <f aca="true" t="shared" si="26" ref="J51:J63">I51/W51</f>
        <v>0.06248351911278794</v>
      </c>
      <c r="K51" s="11">
        <v>722389.27</v>
      </c>
      <c r="L51" s="44">
        <f>K51/W51</f>
        <v>0.01403691036777138</v>
      </c>
      <c r="M51" s="11">
        <v>696241.19</v>
      </c>
      <c r="N51" s="44">
        <f aca="true" t="shared" si="27" ref="N51:N63">M51/W51</f>
        <v>0.013528821072301479</v>
      </c>
      <c r="O51" s="11">
        <v>4662982.62</v>
      </c>
      <c r="P51" s="44">
        <f aca="true" t="shared" si="28" ref="P51:P63">O51/W51</f>
        <v>0.0906074768848875</v>
      </c>
      <c r="Q51" s="11">
        <v>310550.05</v>
      </c>
      <c r="R51" s="44">
        <f>Q51/W51</f>
        <v>0.006034368722775908</v>
      </c>
      <c r="S51" s="11">
        <v>1288366.1</v>
      </c>
      <c r="T51" s="44">
        <f>S51/W51</f>
        <v>0.025034535004340778</v>
      </c>
      <c r="U51" s="11">
        <v>1809282.56</v>
      </c>
      <c r="V51" s="44">
        <f>U51/W51</f>
        <v>0.03515658133279298</v>
      </c>
      <c r="W51" s="40">
        <f>B51+C51+D51+G51+I51+K51+M51+O51+Q51+S51+U51</f>
        <v>51463552.239999995</v>
      </c>
      <c r="X51" s="26">
        <f>W51/$W$63</f>
        <v>0.16210037844729633</v>
      </c>
      <c r="Y51" s="13" t="s">
        <v>54</v>
      </c>
    </row>
    <row r="52" spans="1:25" ht="32.25" customHeight="1">
      <c r="A52" s="61" t="s">
        <v>46</v>
      </c>
      <c r="B52" s="42">
        <v>7539560.527038156</v>
      </c>
      <c r="C52" s="42">
        <v>2692854.2410101565</v>
      </c>
      <c r="D52" s="42">
        <v>8658542.187757347</v>
      </c>
      <c r="E52" s="48">
        <f>D52+C52+B52</f>
        <v>18890956.95580566</v>
      </c>
      <c r="F52" s="49">
        <f t="shared" si="24"/>
        <v>0.9129555630902882</v>
      </c>
      <c r="G52" s="48">
        <v>943450.3733186943</v>
      </c>
      <c r="H52" s="49">
        <f t="shared" si="25"/>
        <v>0.045594739791951285</v>
      </c>
      <c r="I52" s="48">
        <v>177805.44057095808</v>
      </c>
      <c r="J52" s="49">
        <f t="shared" si="26"/>
        <v>0.008592919167447907</v>
      </c>
      <c r="K52" s="48">
        <v>120040.22783420257</v>
      </c>
      <c r="L52" s="49">
        <f aca="true" t="shared" si="29" ref="L52:L63">K52/W52</f>
        <v>0.005801262162220996</v>
      </c>
      <c r="M52" s="48">
        <v>78732.32226187222</v>
      </c>
      <c r="N52" s="49">
        <f t="shared" si="27"/>
        <v>0.0038049481438209173</v>
      </c>
      <c r="O52" s="48">
        <v>164883.08811419184</v>
      </c>
      <c r="P52" s="49">
        <f t="shared" si="28"/>
        <v>0.00796841223583942</v>
      </c>
      <c r="Q52" s="48">
        <v>23342.83008509471</v>
      </c>
      <c r="R52" s="49">
        <f aca="true" t="shared" si="30" ref="R52:R63">Q52/W52</f>
        <v>0.0011281041312155007</v>
      </c>
      <c r="S52" s="48">
        <v>292876.8762009332</v>
      </c>
      <c r="T52" s="49">
        <f aca="true" t="shared" si="31" ref="T52:T63">S52/W52</f>
        <v>0.014154051277215684</v>
      </c>
      <c r="U52" s="48">
        <v>0</v>
      </c>
      <c r="V52" s="49">
        <f aca="true" t="shared" si="32" ref="V52:V63">U52/W52</f>
        <v>0</v>
      </c>
      <c r="W52" s="48">
        <f>U52+S52+Q52+O52+M52+K52+I52+G52+E52</f>
        <v>20692088.114191607</v>
      </c>
      <c r="X52" s="69">
        <f aca="true" t="shared" si="33" ref="X52:X63">W52/$W$63</f>
        <v>0.06517613278098236</v>
      </c>
      <c r="Y52" s="43" t="s">
        <v>43</v>
      </c>
    </row>
    <row r="53" spans="1:25" ht="32.25" customHeight="1">
      <c r="A53" s="60" t="s">
        <v>33</v>
      </c>
      <c r="B53" s="11">
        <v>6809075</v>
      </c>
      <c r="C53" s="11">
        <v>4208686</v>
      </c>
      <c r="D53" s="11">
        <v>13392793</v>
      </c>
      <c r="E53" s="11">
        <f>D53+C53+B53</f>
        <v>24410554</v>
      </c>
      <c r="F53" s="44">
        <f t="shared" si="24"/>
        <v>0.5604390399541264</v>
      </c>
      <c r="G53" s="11">
        <v>4346279</v>
      </c>
      <c r="H53" s="44">
        <f t="shared" si="25"/>
        <v>0.0997857086788272</v>
      </c>
      <c r="I53" s="11">
        <v>6158871</v>
      </c>
      <c r="J53" s="44">
        <f t="shared" si="26"/>
        <v>0.1414007953461978</v>
      </c>
      <c r="K53" s="11">
        <v>892414</v>
      </c>
      <c r="L53" s="44">
        <f t="shared" si="29"/>
        <v>0.020488828127441176</v>
      </c>
      <c r="M53" s="11">
        <v>2943719</v>
      </c>
      <c r="N53" s="44">
        <f t="shared" si="27"/>
        <v>0.06758449850235766</v>
      </c>
      <c r="O53" s="11">
        <v>3029171</v>
      </c>
      <c r="P53" s="44">
        <f t="shared" si="28"/>
        <v>0.06954638092592576</v>
      </c>
      <c r="Q53" s="11">
        <v>279683</v>
      </c>
      <c r="R53" s="44">
        <f t="shared" si="30"/>
        <v>0.006421209121738487</v>
      </c>
      <c r="S53" s="11">
        <v>1485403</v>
      </c>
      <c r="T53" s="44">
        <f t="shared" si="31"/>
        <v>0.034103192875711834</v>
      </c>
      <c r="U53" s="11">
        <v>10033</v>
      </c>
      <c r="V53" s="44">
        <f t="shared" si="32"/>
        <v>0.00023034646767376723</v>
      </c>
      <c r="W53" s="40">
        <f>B53+C53+D53+G53+I53+K53+M53+O53+Q53+S53+U53</f>
        <v>43556127</v>
      </c>
      <c r="X53" s="26">
        <f t="shared" si="33"/>
        <v>0.13719349642776432</v>
      </c>
      <c r="Y53" s="13" t="s">
        <v>50</v>
      </c>
    </row>
    <row r="54" spans="1:25" ht="32.25" customHeight="1">
      <c r="A54" s="61" t="s">
        <v>60</v>
      </c>
      <c r="B54" s="42">
        <v>9663741</v>
      </c>
      <c r="C54" s="42">
        <v>3836891</v>
      </c>
      <c r="D54" s="42">
        <v>12749791</v>
      </c>
      <c r="E54" s="42">
        <f>B54+C54+D54</f>
        <v>26250423</v>
      </c>
      <c r="F54" s="30">
        <f t="shared" si="24"/>
        <v>0.5751373509933514</v>
      </c>
      <c r="G54" s="42">
        <v>3756093</v>
      </c>
      <c r="H54" s="28">
        <f t="shared" si="25"/>
        <v>0.08229465018924344</v>
      </c>
      <c r="I54" s="42">
        <v>8600846</v>
      </c>
      <c r="J54" s="28">
        <f t="shared" si="26"/>
        <v>0.18844145043840863</v>
      </c>
      <c r="K54" s="42">
        <v>728283</v>
      </c>
      <c r="L54" s="28">
        <f t="shared" si="29"/>
        <v>0.01595641926964342</v>
      </c>
      <c r="M54" s="42">
        <v>637145</v>
      </c>
      <c r="N54" s="28">
        <f t="shared" si="27"/>
        <v>0.01395961838400314</v>
      </c>
      <c r="O54" s="42">
        <v>1176550</v>
      </c>
      <c r="P54" s="28">
        <f t="shared" si="28"/>
        <v>0.02577778843073224</v>
      </c>
      <c r="Q54" s="42">
        <v>136597</v>
      </c>
      <c r="R54" s="28">
        <f t="shared" si="30"/>
        <v>0.0029927912679212376</v>
      </c>
      <c r="S54" s="42">
        <v>1502030</v>
      </c>
      <c r="T54" s="28">
        <f t="shared" si="31"/>
        <v>0.03290893846977413</v>
      </c>
      <c r="U54" s="42">
        <v>2854040</v>
      </c>
      <c r="V54" s="28">
        <f t="shared" si="32"/>
        <v>0.0625309925569224</v>
      </c>
      <c r="W54" s="42">
        <f>B54+C54+D54+G54+I54+K54+M54+O54+Q54+S54+U54</f>
        <v>45642007</v>
      </c>
      <c r="X54" s="70">
        <f t="shared" si="33"/>
        <v>0.14376362077166535</v>
      </c>
      <c r="Y54" s="43" t="s">
        <v>55</v>
      </c>
    </row>
    <row r="55" spans="1:25" ht="32.25" customHeight="1">
      <c r="A55" s="60" t="s">
        <v>34</v>
      </c>
      <c r="B55" s="11">
        <v>11844338</v>
      </c>
      <c r="C55" s="11">
        <v>5069455</v>
      </c>
      <c r="D55" s="11">
        <v>14856856</v>
      </c>
      <c r="E55" s="11">
        <f>D55+C55+B55</f>
        <v>31770649</v>
      </c>
      <c r="F55" s="44">
        <f t="shared" si="24"/>
        <v>0.7542242699521717</v>
      </c>
      <c r="G55" s="11">
        <v>2922055</v>
      </c>
      <c r="H55" s="44">
        <f t="shared" si="25"/>
        <v>0.06936857975847749</v>
      </c>
      <c r="I55" s="11">
        <v>3148138</v>
      </c>
      <c r="J55" s="44">
        <f t="shared" si="26"/>
        <v>0.07473571234754096</v>
      </c>
      <c r="K55" s="11">
        <v>458415</v>
      </c>
      <c r="L55" s="44">
        <f t="shared" si="29"/>
        <v>0.010882614286857181</v>
      </c>
      <c r="M55" s="11">
        <v>778446</v>
      </c>
      <c r="N55" s="44">
        <f t="shared" si="27"/>
        <v>0.018480040053547166</v>
      </c>
      <c r="O55" s="11">
        <v>2073107</v>
      </c>
      <c r="P55" s="44">
        <f t="shared" si="28"/>
        <v>0.049214846495825026</v>
      </c>
      <c r="Q55" s="11">
        <v>66748</v>
      </c>
      <c r="R55" s="44">
        <f t="shared" si="30"/>
        <v>0.0015845745414507445</v>
      </c>
      <c r="S55" s="11">
        <v>906052</v>
      </c>
      <c r="T55" s="44">
        <f t="shared" si="31"/>
        <v>0.021509362564129712</v>
      </c>
      <c r="U55" s="11">
        <v>0</v>
      </c>
      <c r="V55" s="44">
        <f t="shared" si="32"/>
        <v>0</v>
      </c>
      <c r="W55" s="40">
        <f>E55+G55+I55+K55+M55+O55+Q55+S55+U55</f>
        <v>42123610</v>
      </c>
      <c r="X55" s="26">
        <f t="shared" si="33"/>
        <v>0.13268134097550816</v>
      </c>
      <c r="Y55" s="13" t="s">
        <v>51</v>
      </c>
    </row>
    <row r="56" spans="1:25" ht="32.25" customHeight="1">
      <c r="A56" s="61" t="s">
        <v>47</v>
      </c>
      <c r="B56" s="42">
        <v>5657377.409999962</v>
      </c>
      <c r="C56" s="42">
        <v>8260992.439999933</v>
      </c>
      <c r="D56" s="42">
        <v>2138933.0900000706</v>
      </c>
      <c r="E56" s="42">
        <f>D56+C56+B56</f>
        <v>16057302.939999968</v>
      </c>
      <c r="F56" s="30">
        <f t="shared" si="24"/>
        <v>0.6015985785160745</v>
      </c>
      <c r="G56" s="42">
        <v>2393461.594966</v>
      </c>
      <c r="H56" s="28">
        <f t="shared" si="25"/>
        <v>0.08967278618611929</v>
      </c>
      <c r="I56" s="42">
        <v>5148948.536433999</v>
      </c>
      <c r="J56" s="28">
        <f t="shared" si="26"/>
        <v>0.1929091163033835</v>
      </c>
      <c r="K56" s="42">
        <v>538281.4289560001</v>
      </c>
      <c r="L56" s="28">
        <f t="shared" si="29"/>
        <v>0.02016710674959288</v>
      </c>
      <c r="M56" s="42">
        <v>302614.425</v>
      </c>
      <c r="N56" s="28">
        <f t="shared" si="27"/>
        <v>0.011337670379559992</v>
      </c>
      <c r="O56" s="42">
        <v>703771.9669999998</v>
      </c>
      <c r="P56" s="28">
        <f t="shared" si="28"/>
        <v>0.026367330586506477</v>
      </c>
      <c r="Q56" s="42">
        <v>820804.867</v>
      </c>
      <c r="R56" s="28">
        <f t="shared" si="30"/>
        <v>0.030752053633876106</v>
      </c>
      <c r="S56" s="42">
        <v>551171.4440360001</v>
      </c>
      <c r="T56" s="28">
        <f t="shared" si="31"/>
        <v>0.020650040575911955</v>
      </c>
      <c r="U56" s="42">
        <v>174701.441739</v>
      </c>
      <c r="V56" s="28">
        <f t="shared" si="32"/>
        <v>0.006545317068975433</v>
      </c>
      <c r="W56" s="42">
        <f>B56+C56+D56+G56+I56+K56+M56+O56+Q56+S56+U56</f>
        <v>26691058.645130966</v>
      </c>
      <c r="X56" s="70">
        <f t="shared" si="33"/>
        <v>0.08407174629838009</v>
      </c>
      <c r="Y56" s="43" t="s">
        <v>52</v>
      </c>
    </row>
    <row r="57" spans="1:25" ht="32.25" customHeight="1">
      <c r="A57" s="60" t="s">
        <v>48</v>
      </c>
      <c r="B57" s="40">
        <v>12960393</v>
      </c>
      <c r="C57" s="40">
        <v>4985315</v>
      </c>
      <c r="D57" s="40">
        <v>17570485</v>
      </c>
      <c r="E57" s="11">
        <f>D57+C57+B57</f>
        <v>35516193</v>
      </c>
      <c r="F57" s="12">
        <f t="shared" si="24"/>
        <v>0.7447366199449516</v>
      </c>
      <c r="G57" s="11">
        <v>3344397</v>
      </c>
      <c r="H57" s="12">
        <f t="shared" si="25"/>
        <v>0.0701284317700953</v>
      </c>
      <c r="I57" s="11">
        <v>4856107</v>
      </c>
      <c r="J57" s="12">
        <f t="shared" si="26"/>
        <v>0.10182737528402942</v>
      </c>
      <c r="K57" s="11">
        <v>771171</v>
      </c>
      <c r="L57" s="12">
        <f t="shared" si="29"/>
        <v>0.016170631912591764</v>
      </c>
      <c r="M57" s="11">
        <v>470180</v>
      </c>
      <c r="N57" s="12">
        <f t="shared" si="27"/>
        <v>0.00985917223632942</v>
      </c>
      <c r="O57" s="11">
        <v>1172912</v>
      </c>
      <c r="P57" s="12">
        <f t="shared" si="28"/>
        <v>0.02459471144254884</v>
      </c>
      <c r="Q57" s="11">
        <v>150908</v>
      </c>
      <c r="R57" s="12">
        <f t="shared" si="30"/>
        <v>0.0031643795223956785</v>
      </c>
      <c r="S57" s="11">
        <v>615596</v>
      </c>
      <c r="T57" s="12">
        <f t="shared" si="31"/>
        <v>0.012908390386650741</v>
      </c>
      <c r="U57" s="11">
        <v>792138</v>
      </c>
      <c r="V57" s="12">
        <f t="shared" si="32"/>
        <v>0.01661028750040732</v>
      </c>
      <c r="W57" s="11">
        <f>U57+S57+Q57+O57+M57+K57+I57+G57+E57</f>
        <v>47689602</v>
      </c>
      <c r="X57" s="71">
        <f t="shared" si="33"/>
        <v>0.15021315466429103</v>
      </c>
      <c r="Y57" s="13" t="s">
        <v>53</v>
      </c>
    </row>
    <row r="58" spans="1:25" ht="32.25" customHeight="1">
      <c r="A58" s="61" t="s">
        <v>32</v>
      </c>
      <c r="B58" s="42">
        <v>8588636.7</v>
      </c>
      <c r="C58" s="42">
        <v>3926233.92</v>
      </c>
      <c r="D58" s="42">
        <v>12024091.38</v>
      </c>
      <c r="E58" s="42">
        <f>D58+C58+B58</f>
        <v>24538962</v>
      </c>
      <c r="F58" s="30">
        <f t="shared" si="24"/>
        <v>0.7342502274431796</v>
      </c>
      <c r="G58" s="42">
        <v>2758727</v>
      </c>
      <c r="H58" s="28">
        <f t="shared" si="25"/>
        <v>0.08254611287973959</v>
      </c>
      <c r="I58" s="42">
        <v>3173160</v>
      </c>
      <c r="J58" s="28">
        <f t="shared" si="26"/>
        <v>0.09494669952680149</v>
      </c>
      <c r="K58" s="42">
        <v>477789</v>
      </c>
      <c r="L58" s="28">
        <f t="shared" si="29"/>
        <v>0.01429631301926501</v>
      </c>
      <c r="M58" s="42">
        <v>392284</v>
      </c>
      <c r="N58" s="28">
        <f t="shared" si="27"/>
        <v>0.011737848415198666</v>
      </c>
      <c r="O58" s="42">
        <v>1234517</v>
      </c>
      <c r="P58" s="28">
        <f t="shared" si="28"/>
        <v>0.03693898658111422</v>
      </c>
      <c r="Q58" s="42">
        <v>405872</v>
      </c>
      <c r="R58" s="28">
        <f t="shared" si="30"/>
        <v>0.012144426007620786</v>
      </c>
      <c r="S58" s="42">
        <v>439124</v>
      </c>
      <c r="T58" s="28">
        <f t="shared" si="31"/>
        <v>0.013139386127080632</v>
      </c>
      <c r="U58" s="42">
        <v>0</v>
      </c>
      <c r="V58" s="28">
        <f t="shared" si="32"/>
        <v>0</v>
      </c>
      <c r="W58" s="42">
        <f>B58+C58+D58+G58+I58+K58+M58+O58+Q58+S58+U58</f>
        <v>33420435</v>
      </c>
      <c r="X58" s="70">
        <f t="shared" si="33"/>
        <v>0.10526799891521185</v>
      </c>
      <c r="Y58" s="43" t="s">
        <v>49</v>
      </c>
    </row>
    <row r="59" spans="1:25" ht="32.25" customHeight="1">
      <c r="A59" s="60" t="s">
        <v>61</v>
      </c>
      <c r="B59" s="11">
        <v>1170415</v>
      </c>
      <c r="C59" s="11">
        <v>543471</v>
      </c>
      <c r="D59" s="11">
        <v>1798705</v>
      </c>
      <c r="E59" s="11">
        <f>D59+C59+B59</f>
        <v>3512591</v>
      </c>
      <c r="F59" s="44">
        <f t="shared" si="24"/>
        <v>0.7692069479740956</v>
      </c>
      <c r="G59" s="11">
        <v>383619.622</v>
      </c>
      <c r="H59" s="44">
        <f t="shared" si="25"/>
        <v>0.08400718404778587</v>
      </c>
      <c r="I59" s="11">
        <v>246950.32</v>
      </c>
      <c r="J59" s="44">
        <f t="shared" si="26"/>
        <v>0.054078571045825224</v>
      </c>
      <c r="K59" s="11">
        <v>109823.68000000001</v>
      </c>
      <c r="L59" s="44">
        <f t="shared" si="29"/>
        <v>0.02404980759447477</v>
      </c>
      <c r="M59" s="11">
        <v>25959.66</v>
      </c>
      <c r="N59" s="44">
        <f t="shared" si="27"/>
        <v>0.00568479246204446</v>
      </c>
      <c r="O59" s="11">
        <v>164884.84399999998</v>
      </c>
      <c r="P59" s="44">
        <f t="shared" si="28"/>
        <v>0.03610741120170975</v>
      </c>
      <c r="Q59" s="11">
        <v>3584</v>
      </c>
      <c r="R59" s="44">
        <f t="shared" si="30"/>
        <v>0.000784844492723223</v>
      </c>
      <c r="S59" s="11">
        <v>119096.588</v>
      </c>
      <c r="T59" s="44">
        <f t="shared" si="31"/>
        <v>0.026080441181341153</v>
      </c>
      <c r="U59" s="11">
        <v>0</v>
      </c>
      <c r="V59" s="44">
        <f t="shared" si="32"/>
        <v>0</v>
      </c>
      <c r="W59" s="11">
        <f>U59+S59+Q59+O59+M59+K59+I59+G59+E59</f>
        <v>4566509.714</v>
      </c>
      <c r="X59" s="26">
        <f t="shared" si="33"/>
        <v>0.014383635031071748</v>
      </c>
      <c r="Y59" s="13" t="s">
        <v>64</v>
      </c>
    </row>
    <row r="60" spans="1:25" ht="30.75" customHeight="1">
      <c r="A60" s="62" t="s">
        <v>67</v>
      </c>
      <c r="B60" s="42">
        <v>0</v>
      </c>
      <c r="C60" s="42">
        <v>0</v>
      </c>
      <c r="D60" s="42">
        <v>0</v>
      </c>
      <c r="E60" s="42">
        <f>SUM(B60:D60)</f>
        <v>0</v>
      </c>
      <c r="F60" s="30" t="e">
        <f t="shared" si="24"/>
        <v>#DIV/0!</v>
      </c>
      <c r="G60" s="42">
        <v>0</v>
      </c>
      <c r="H60" s="28" t="e">
        <f t="shared" si="25"/>
        <v>#DIV/0!</v>
      </c>
      <c r="I60" s="42">
        <v>0</v>
      </c>
      <c r="J60" s="28" t="e">
        <f t="shared" si="26"/>
        <v>#DIV/0!</v>
      </c>
      <c r="K60" s="42">
        <v>0</v>
      </c>
      <c r="L60" s="28" t="e">
        <f t="shared" si="29"/>
        <v>#DIV/0!</v>
      </c>
      <c r="M60" s="42">
        <v>0</v>
      </c>
      <c r="N60" s="28" t="e">
        <f t="shared" si="27"/>
        <v>#DIV/0!</v>
      </c>
      <c r="O60" s="42">
        <v>0</v>
      </c>
      <c r="P60" s="28" t="e">
        <f t="shared" si="28"/>
        <v>#DIV/0!</v>
      </c>
      <c r="Q60" s="42">
        <v>0</v>
      </c>
      <c r="R60" s="28" t="e">
        <f t="shared" si="30"/>
        <v>#DIV/0!</v>
      </c>
      <c r="S60" s="42">
        <v>0</v>
      </c>
      <c r="T60" s="28" t="e">
        <f t="shared" si="31"/>
        <v>#DIV/0!</v>
      </c>
      <c r="U60" s="42">
        <v>0</v>
      </c>
      <c r="V60" s="28" t="e">
        <f t="shared" si="32"/>
        <v>#DIV/0!</v>
      </c>
      <c r="W60" s="42">
        <f>B60+C60+D60+G60+I60+K60+M60+O60+Q60+S60+U60</f>
        <v>0</v>
      </c>
      <c r="X60" s="70">
        <f t="shared" si="33"/>
        <v>0</v>
      </c>
      <c r="Y60" s="43" t="s">
        <v>68</v>
      </c>
    </row>
    <row r="61" spans="1:25" ht="32.25" customHeight="1">
      <c r="A61" s="60" t="str">
        <f>A39</f>
        <v>الشركة الأمريكية للتأمين على الحياة- اليكو</v>
      </c>
      <c r="B61" s="40">
        <v>0</v>
      </c>
      <c r="C61" s="40">
        <v>0</v>
      </c>
      <c r="D61" s="40">
        <v>0</v>
      </c>
      <c r="E61" s="40">
        <f>SUM(B61:D61)</f>
        <v>0</v>
      </c>
      <c r="F61" s="21">
        <f t="shared" si="24"/>
        <v>0</v>
      </c>
      <c r="G61" s="40">
        <v>0</v>
      </c>
      <c r="H61" s="12">
        <f t="shared" si="25"/>
        <v>0</v>
      </c>
      <c r="I61" s="40">
        <v>0</v>
      </c>
      <c r="J61" s="12">
        <f t="shared" si="26"/>
        <v>0</v>
      </c>
      <c r="K61" s="40">
        <v>0</v>
      </c>
      <c r="L61" s="12">
        <f t="shared" si="29"/>
        <v>0</v>
      </c>
      <c r="M61" s="40">
        <v>0</v>
      </c>
      <c r="N61" s="12">
        <f t="shared" si="27"/>
        <v>0</v>
      </c>
      <c r="O61" s="40">
        <v>0</v>
      </c>
      <c r="P61" s="12">
        <f t="shared" si="28"/>
        <v>0</v>
      </c>
      <c r="Q61" s="40">
        <v>0</v>
      </c>
      <c r="R61" s="12">
        <f t="shared" si="30"/>
        <v>0</v>
      </c>
      <c r="S61" s="40">
        <v>0</v>
      </c>
      <c r="T61" s="12">
        <f t="shared" si="31"/>
        <v>0</v>
      </c>
      <c r="U61" s="40">
        <v>1543687</v>
      </c>
      <c r="V61" s="12">
        <f t="shared" si="32"/>
        <v>1</v>
      </c>
      <c r="W61" s="40">
        <f>B61+C61+D61+G61+I61+K61+M61+O61+Q61+S61+U61</f>
        <v>1543687</v>
      </c>
      <c r="X61" s="71">
        <f t="shared" si="33"/>
        <v>0.004862319758597596</v>
      </c>
      <c r="Y61" s="13" t="str">
        <f>Y39</f>
        <v>American Life Insurance Company- ALICO</v>
      </c>
    </row>
    <row r="62" spans="1:25" ht="31.5" customHeight="1" thickBot="1">
      <c r="A62" s="63" t="str">
        <f>A40</f>
        <v>شركة فلسطين لتأمين الرهن العقاري</v>
      </c>
      <c r="B62" s="42">
        <v>0</v>
      </c>
      <c r="C62" s="42">
        <v>0</v>
      </c>
      <c r="D62" s="42">
        <v>0</v>
      </c>
      <c r="E62" s="42">
        <f>SUM(B62:D62)</f>
        <v>0</v>
      </c>
      <c r="F62" s="30">
        <f t="shared" si="24"/>
        <v>0</v>
      </c>
      <c r="G62" s="42">
        <v>0</v>
      </c>
      <c r="H62" s="28">
        <f t="shared" si="25"/>
        <v>0</v>
      </c>
      <c r="I62" s="42">
        <v>0</v>
      </c>
      <c r="J62" s="28">
        <f t="shared" si="26"/>
        <v>0</v>
      </c>
      <c r="K62" s="42">
        <v>0</v>
      </c>
      <c r="L62" s="28">
        <f t="shared" si="29"/>
        <v>0</v>
      </c>
      <c r="M62" s="42">
        <v>90855</v>
      </c>
      <c r="N62" s="28">
        <f t="shared" si="27"/>
        <v>1</v>
      </c>
      <c r="O62" s="42">
        <v>0</v>
      </c>
      <c r="P62" s="28">
        <f t="shared" si="28"/>
        <v>0</v>
      </c>
      <c r="Q62" s="42">
        <v>0</v>
      </c>
      <c r="R62" s="28">
        <f t="shared" si="30"/>
        <v>0</v>
      </c>
      <c r="S62" s="42">
        <v>0</v>
      </c>
      <c r="T62" s="28">
        <f t="shared" si="31"/>
        <v>0</v>
      </c>
      <c r="U62" s="42">
        <v>0</v>
      </c>
      <c r="V62" s="28">
        <f t="shared" si="32"/>
        <v>0</v>
      </c>
      <c r="W62" s="42">
        <f>B62+C62+D62+G62+I62+K62+M62+O62+Q62+S62+U62</f>
        <v>90855</v>
      </c>
      <c r="X62" s="70">
        <f t="shared" si="33"/>
        <v>0.00028617592923136916</v>
      </c>
      <c r="Y62" s="43" t="str">
        <f>Y40</f>
        <v>Palestine mortgage insurance fund Company</v>
      </c>
    </row>
    <row r="63" spans="1:25" ht="39" customHeight="1" thickBot="1">
      <c r="A63" s="64" t="s">
        <v>10</v>
      </c>
      <c r="B63" s="65">
        <f>SUM(B51:B62)</f>
        <v>75189901.25703812</v>
      </c>
      <c r="C63" s="65">
        <f>SUM(C51:C62)</f>
        <v>38494464.621010095</v>
      </c>
      <c r="D63" s="65">
        <f>SUM(D51:D62)</f>
        <v>101067214.0377574</v>
      </c>
      <c r="E63" s="65">
        <f>SUM(E51:E62)</f>
        <v>214751579.9158056</v>
      </c>
      <c r="F63" s="66">
        <f t="shared" si="24"/>
        <v>0.6764265360883859</v>
      </c>
      <c r="G63" s="65">
        <f>SUM(G51:G62)</f>
        <v>25802251.170284696</v>
      </c>
      <c r="H63" s="67">
        <f t="shared" si="25"/>
        <v>0.08127217219654839</v>
      </c>
      <c r="I63" s="65">
        <f>SUM(I51:I62)</f>
        <v>34726450.147004955</v>
      </c>
      <c r="J63" s="67">
        <f t="shared" si="26"/>
        <v>0.10938169764708555</v>
      </c>
      <c r="K63" s="65">
        <f>SUM(K51:K62)</f>
        <v>4818606.606790203</v>
      </c>
      <c r="L63" s="67">
        <f t="shared" si="29"/>
        <v>0.015177692183133574</v>
      </c>
      <c r="M63" s="65">
        <f>SUM(M51:M62)</f>
        <v>6416176.597261872</v>
      </c>
      <c r="N63" s="67">
        <f t="shared" si="27"/>
        <v>0.020209733089361956</v>
      </c>
      <c r="O63" s="65">
        <f>SUM(O51:O62)</f>
        <v>14382779.519114193</v>
      </c>
      <c r="P63" s="67">
        <f t="shared" si="28"/>
        <v>0.04530301352498386</v>
      </c>
      <c r="Q63" s="65">
        <f>SUM(Q51:Q62)</f>
        <v>2198089.7470850945</v>
      </c>
      <c r="R63" s="67">
        <f t="shared" si="30"/>
        <v>0.006923563655341171</v>
      </c>
      <c r="S63" s="65">
        <f>SUM(S51:S62)</f>
        <v>7199716.008236934</v>
      </c>
      <c r="T63" s="67">
        <f t="shared" si="31"/>
        <v>0.02267773285850166</v>
      </c>
      <c r="U63" s="65">
        <f>SUM(U51:U62)</f>
        <v>7183882.001739001</v>
      </c>
      <c r="V63" s="67">
        <f t="shared" si="32"/>
        <v>0.022627858756658046</v>
      </c>
      <c r="W63" s="65">
        <f>SUM(W51:W62)</f>
        <v>317479531.7133225</v>
      </c>
      <c r="X63" s="72">
        <f t="shared" si="33"/>
        <v>1</v>
      </c>
      <c r="Y63" s="68" t="s">
        <v>13</v>
      </c>
    </row>
  </sheetData>
  <sheetProtection/>
  <mergeCells count="135">
    <mergeCell ref="W6:W7"/>
    <mergeCell ref="X6:X7"/>
    <mergeCell ref="A1:F1"/>
    <mergeCell ref="W1:Y1"/>
    <mergeCell ref="A2:E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B6:C6"/>
    <mergeCell ref="F6:F7"/>
    <mergeCell ref="G6:G7"/>
    <mergeCell ref="H6:H7"/>
    <mergeCell ref="I6:I7"/>
    <mergeCell ref="J6:J7"/>
    <mergeCell ref="M5:N5"/>
    <mergeCell ref="O5:P5"/>
    <mergeCell ref="Q5:R5"/>
    <mergeCell ref="S5:T5"/>
    <mergeCell ref="U5:V5"/>
    <mergeCell ref="W5:X5"/>
    <mergeCell ref="O4:P4"/>
    <mergeCell ref="Q4:R4"/>
    <mergeCell ref="S4:T4"/>
    <mergeCell ref="U4:V4"/>
    <mergeCell ref="W4:X4"/>
    <mergeCell ref="Y4:Y5"/>
    <mergeCell ref="A4:A5"/>
    <mergeCell ref="B4:F4"/>
    <mergeCell ref="G4:H4"/>
    <mergeCell ref="I4:J4"/>
    <mergeCell ref="K4:L4"/>
    <mergeCell ref="M4:N4"/>
    <mergeCell ref="B5:F5"/>
    <mergeCell ref="G5:H5"/>
    <mergeCell ref="I5:J5"/>
    <mergeCell ref="K5:L5"/>
    <mergeCell ref="W25:X25"/>
    <mergeCell ref="B25:F25"/>
    <mergeCell ref="G25:H25"/>
    <mergeCell ref="I25:J25"/>
    <mergeCell ref="K25:L25"/>
    <mergeCell ref="M25:N25"/>
    <mergeCell ref="U26:V26"/>
    <mergeCell ref="I26:J26"/>
    <mergeCell ref="K26:L26"/>
    <mergeCell ref="M26:N26"/>
    <mergeCell ref="N27:N28"/>
    <mergeCell ref="O25:P25"/>
    <mergeCell ref="Q25:R25"/>
    <mergeCell ref="S25:T25"/>
    <mergeCell ref="U25:V25"/>
    <mergeCell ref="U27:U28"/>
    <mergeCell ref="A22:F22"/>
    <mergeCell ref="W22:Y22"/>
    <mergeCell ref="A23:E23"/>
    <mergeCell ref="A25:A26"/>
    <mergeCell ref="Y25:Y26"/>
    <mergeCell ref="B26:F26"/>
    <mergeCell ref="G26:H26"/>
    <mergeCell ref="O26:P26"/>
    <mergeCell ref="Q26:R26"/>
    <mergeCell ref="S26:T26"/>
    <mergeCell ref="W26:X26"/>
    <mergeCell ref="B27:C27"/>
    <mergeCell ref="F27:F28"/>
    <mergeCell ref="G27:G28"/>
    <mergeCell ref="H27:H28"/>
    <mergeCell ref="I27:I28"/>
    <mergeCell ref="J27:J28"/>
    <mergeCell ref="K27:K28"/>
    <mergeCell ref="L27:L28"/>
    <mergeCell ref="M27:M28"/>
    <mergeCell ref="V27:V28"/>
    <mergeCell ref="W27:W28"/>
    <mergeCell ref="X27:X28"/>
    <mergeCell ref="O27:O28"/>
    <mergeCell ref="P27:P28"/>
    <mergeCell ref="Q27:Q28"/>
    <mergeCell ref="R27:R28"/>
    <mergeCell ref="S27:S28"/>
    <mergeCell ref="T27:T28"/>
    <mergeCell ref="A43:F43"/>
    <mergeCell ref="W43:Y43"/>
    <mergeCell ref="A44:E44"/>
    <mergeCell ref="A46:A47"/>
    <mergeCell ref="B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Y47"/>
    <mergeCell ref="B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48:C48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V48:V49"/>
    <mergeCell ref="W48:W49"/>
    <mergeCell ref="X48:X49"/>
    <mergeCell ref="P48:P49"/>
    <mergeCell ref="Q48:Q49"/>
    <mergeCell ref="R48:R49"/>
    <mergeCell ref="S48:S49"/>
    <mergeCell ref="T48:T49"/>
    <mergeCell ref="U48:U49"/>
  </mergeCells>
  <printOptions/>
  <pageMargins left="0.7" right="0.7" top="0.75" bottom="0.75" header="0.3" footer="0.3"/>
  <pageSetup fitToHeight="1" fitToWidth="1" horizontalDpi="600" verticalDpi="600" orientation="landscape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Ins_por_2018_RD</dc:title>
  <dc:subject/>
  <dc:creator>user-laptop</dc:creator>
  <cp:keywords/>
  <dc:description/>
  <cp:lastModifiedBy>Hammam Mustafa</cp:lastModifiedBy>
  <cp:lastPrinted>2024-01-14T11:45:36Z</cp:lastPrinted>
  <dcterms:created xsi:type="dcterms:W3CDTF">2012-08-31T17:29:23Z</dcterms:created>
  <dcterms:modified xsi:type="dcterms:W3CDTF">2024-01-14T11:45:45Z</dcterms:modified>
  <cp:category/>
  <cp:version/>
  <cp:contentType/>
  <cp:contentStatus/>
</cp:coreProperties>
</file>